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Ante\Desktop\DOKUMENTACIJA\2025\PRORAČUN\FINANCIJSKI IZVJEŠTAJ\06-2025\"/>
    </mc:Choice>
  </mc:AlternateContent>
  <xr:revisionPtr revIDLastSave="0" documentId="13_ncr:1_{41465B5C-72D5-4BF9-A007-98E114726E7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F464" i="4" l="1"/>
  <c r="F4" i="9"/>
  <c r="C1680" i="1" l="1"/>
  <c r="G1680" i="1" s="1"/>
  <c r="C1620" i="1"/>
  <c r="G1620" i="1" s="1"/>
  <c r="C1601" i="1"/>
  <c r="H1601" i="1" s="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G1601" i="1" l="1"/>
  <c r="H1620" i="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D57" i="8"/>
  <c r="C1634" i="1" s="1"/>
  <c r="H1634" i="1" s="1"/>
  <c r="D52" i="8"/>
  <c r="C1629" i="1" s="1"/>
  <c r="G1629" i="1" s="1"/>
  <c r="D46" i="8"/>
  <c r="C1623" i="1" s="1"/>
  <c r="H1623" i="1" s="1"/>
  <c r="D37" i="8"/>
  <c r="C1614" i="1" s="1"/>
  <c r="G1614" i="1" s="1"/>
  <c r="D27" i="8"/>
  <c r="D18" i="8"/>
  <c r="C1595" i="1" s="1"/>
  <c r="H1595" i="1" s="1"/>
  <c r="D8" i="8"/>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D571" i="4" s="1"/>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E427" i="4"/>
  <c r="D422" i="1" s="1"/>
  <c r="D427" i="4"/>
  <c r="C422" i="1" s="1"/>
  <c r="E426" i="4"/>
  <c r="D421" i="1" s="1"/>
  <c r="D426" i="4"/>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0" i="4"/>
  <c r="F319" i="4"/>
  <c r="F318" i="4"/>
  <c r="F317" i="4"/>
  <c r="F316" i="4"/>
  <c r="F315" i="4"/>
  <c r="E314" i="4"/>
  <c r="D309" i="1" s="1"/>
  <c r="D314" i="4"/>
  <c r="F314" i="4" s="1"/>
  <c r="F313" i="4"/>
  <c r="F312" i="4"/>
  <c r="F311" i="4"/>
  <c r="E310" i="4"/>
  <c r="D305" i="1" s="1"/>
  <c r="D310" i="4"/>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49" i="4"/>
  <c r="F248" i="4"/>
  <c r="F247" i="4"/>
  <c r="E246" i="4"/>
  <c r="D242" i="1" s="1"/>
  <c r="D246" i="4"/>
  <c r="F246" i="4" s="1"/>
  <c r="F241" i="4"/>
  <c r="F240" i="4"/>
  <c r="F239" i="4"/>
  <c r="F238" i="4"/>
  <c r="E237" i="4"/>
  <c r="D233" i="1" s="1"/>
  <c r="D237" i="4"/>
  <c r="F236" i="4"/>
  <c r="F235" i="4"/>
  <c r="E234" i="4"/>
  <c r="D230" i="1" s="1"/>
  <c r="D234" i="4"/>
  <c r="F234" i="4" s="1"/>
  <c r="F233" i="4"/>
  <c r="F232" i="4"/>
  <c r="E231" i="4"/>
  <c r="D231" i="4"/>
  <c r="F229" i="4"/>
  <c r="F228" i="4"/>
  <c r="F227" i="4"/>
  <c r="F226" i="4"/>
  <c r="E225" i="4"/>
  <c r="D221" i="1" s="1"/>
  <c r="D225" i="4"/>
  <c r="F224" i="4"/>
  <c r="F223" i="4"/>
  <c r="E222" i="4"/>
  <c r="D218" i="1" s="1"/>
  <c r="D222" i="4"/>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C161" i="1" s="1"/>
  <c r="F163" i="4"/>
  <c r="F162" i="4"/>
  <c r="F161" i="4"/>
  <c r="E160" i="4"/>
  <c r="D156" i="1" s="1"/>
  <c r="D160" i="4"/>
  <c r="F160" i="4" s="1"/>
  <c r="F159" i="4"/>
  <c r="F158" i="4"/>
  <c r="F157" i="4"/>
  <c r="F156" i="4"/>
  <c r="F155" i="4"/>
  <c r="E154" i="4"/>
  <c r="D150" i="1" s="1"/>
  <c r="D154" i="4"/>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4" i="4" s="1"/>
  <c r="F133" i="4"/>
  <c r="F132" i="4"/>
  <c r="F131" i="4"/>
  <c r="F130" i="4"/>
  <c r="E129" i="4"/>
  <c r="D125" i="1" s="1"/>
  <c r="D129" i="4"/>
  <c r="F128" i="4"/>
  <c r="F127" i="4"/>
  <c r="E126" i="4"/>
  <c r="D126" i="4"/>
  <c r="F126" i="4" s="1"/>
  <c r="F123" i="4"/>
  <c r="F122" i="4"/>
  <c r="F121" i="4"/>
  <c r="E120" i="4"/>
  <c r="D116" i="1" s="1"/>
  <c r="D120" i="4"/>
  <c r="F119" i="4"/>
  <c r="F118" i="4"/>
  <c r="F117" i="4"/>
  <c r="F116" i="4"/>
  <c r="F115" i="4"/>
  <c r="F114" i="4"/>
  <c r="F113" i="4"/>
  <c r="E112" i="4"/>
  <c r="D108" i="1" s="1"/>
  <c r="D112" i="4"/>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1" i="4"/>
  <c r="F80" i="4"/>
  <c r="F79" i="4"/>
  <c r="F78" i="4"/>
  <c r="E77" i="4"/>
  <c r="D73" i="1" s="1"/>
  <c r="D77" i="4"/>
  <c r="F77" i="4" s="1"/>
  <c r="F76" i="4"/>
  <c r="F75" i="4"/>
  <c r="E74" i="4"/>
  <c r="D70" i="1" s="1"/>
  <c r="D74" i="4"/>
  <c r="F74" i="4" s="1"/>
  <c r="F73" i="4"/>
  <c r="F72" i="4"/>
  <c r="E71" i="4"/>
  <c r="D67" i="1" s="1"/>
  <c r="D71" i="4"/>
  <c r="F71" i="4" s="1"/>
  <c r="F70" i="4"/>
  <c r="F69" i="4"/>
  <c r="E68" i="4"/>
  <c r="D64" i="1" s="1"/>
  <c r="D68" i="4"/>
  <c r="C64" i="1" s="1"/>
  <c r="F66" i="4"/>
  <c r="F65" i="4"/>
  <c r="F64" i="4"/>
  <c r="F63" i="4"/>
  <c r="F62" i="4"/>
  <c r="E61" i="4"/>
  <c r="D57" i="1" s="1"/>
  <c r="D61" i="4"/>
  <c r="F61" i="4" s="1"/>
  <c r="F60" i="4"/>
  <c r="F59" i="4"/>
  <c r="E58" i="4"/>
  <c r="D54" i="1" s="1"/>
  <c r="D58" i="4"/>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D6" i="8" l="1"/>
  <c r="C1583" i="1" s="1"/>
  <c r="H1583" i="1" s="1"/>
  <c r="F621" i="4"/>
  <c r="F401" i="4"/>
  <c r="F379" i="4"/>
  <c r="F322" i="4"/>
  <c r="F310" i="4"/>
  <c r="F428" i="4"/>
  <c r="F426" i="4"/>
  <c r="F269" i="4"/>
  <c r="F250" i="4"/>
  <c r="F237" i="4"/>
  <c r="F225" i="4"/>
  <c r="F222" i="4"/>
  <c r="F216" i="4"/>
  <c r="F178" i="4"/>
  <c r="F170" i="4"/>
  <c r="F154" i="4"/>
  <c r="F129" i="4"/>
  <c r="F120" i="4"/>
  <c r="F112" i="4"/>
  <c r="F91" i="4"/>
  <c r="F83" i="4"/>
  <c r="F58" i="4"/>
  <c r="C218" i="1"/>
  <c r="C523" i="1"/>
  <c r="C569" i="1"/>
  <c r="C1409" i="1"/>
  <c r="C1490" i="1"/>
  <c r="C1435" i="1"/>
  <c r="C1215" i="1"/>
  <c r="C1471" i="1"/>
  <c r="C1418" i="1"/>
  <c r="D601" i="1"/>
  <c r="H601" i="1" s="1"/>
  <c r="C137" i="1"/>
  <c r="C474" i="1"/>
  <c r="F298" i="9"/>
  <c r="E203" i="5"/>
  <c r="C221" i="1"/>
  <c r="H221" i="1" s="1"/>
  <c r="D137" i="1"/>
  <c r="C426" i="1"/>
  <c r="H426" i="1" s="1"/>
  <c r="C87" i="1"/>
  <c r="G87" i="1" s="1"/>
  <c r="C405" i="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D160" i="1" s="1"/>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05"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C1628" i="1"/>
  <c r="D466" i="4"/>
  <c r="F467" i="4"/>
  <c r="G156" i="9"/>
  <c r="E156" i="9" s="1"/>
  <c r="B156" i="9" s="1"/>
  <c r="F607" i="4"/>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H615" i="1" l="1"/>
  <c r="F597" i="4"/>
  <c r="H24" i="9"/>
  <c r="G137" i="1"/>
  <c r="H87" i="1"/>
  <c r="E7" i="5"/>
  <c r="H1490" i="1"/>
  <c r="H1450" i="1"/>
  <c r="H137" i="1"/>
  <c r="H431" i="1"/>
  <c r="G4" i="1"/>
  <c r="G601" i="1"/>
  <c r="F178" i="5"/>
  <c r="H421" i="1"/>
  <c r="G40" i="1"/>
  <c r="H336" i="1"/>
  <c r="C1207" i="1"/>
  <c r="H1207" i="1" s="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F360" i="4" l="1"/>
  <c r="E417" i="4"/>
  <c r="D412" i="1" s="1"/>
  <c r="G343" i="9"/>
  <c r="E343" i="9" s="1"/>
  <c r="B343" i="9" s="1"/>
  <c r="G342" i="9"/>
  <c r="E342" i="9" s="1"/>
  <c r="B342" i="9" s="1"/>
  <c r="H32" i="3"/>
  <c r="K1480" i="9"/>
  <c r="C1621" i="1"/>
  <c r="G1621" i="1" s="1"/>
  <c r="C1538" i="1"/>
  <c r="G1538" i="1" s="1"/>
  <c r="G1571" i="1"/>
  <c r="H1571" i="1"/>
  <c r="F6" i="4"/>
  <c r="G1140" i="1"/>
  <c r="G485" i="1"/>
  <c r="D417" i="4"/>
  <c r="F417" i="4" s="1"/>
  <c r="H1485" i="1"/>
  <c r="G1485" i="1"/>
  <c r="D418" i="4"/>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C413"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H413" i="1"/>
  <c r="G413" i="1"/>
  <c r="G355" i="1"/>
  <c r="B347" i="9"/>
  <c r="C634" i="1"/>
  <c r="F640" i="4"/>
  <c r="H1537" i="1"/>
  <c r="G1537" i="1"/>
  <c r="G299" i="9"/>
  <c r="F6" i="5"/>
  <c r="C1011" i="1"/>
  <c r="H1074" i="1"/>
  <c r="G1074" i="1"/>
  <c r="C1180" i="1"/>
  <c r="N3" i="9" l="1"/>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F650" i="4"/>
  <c r="G639" i="1"/>
  <c r="F649" i="4"/>
  <c r="H18" i="3"/>
  <c r="H640" i="1"/>
  <c r="H639" i="1"/>
  <c r="I19" i="3"/>
  <c r="D644" i="1"/>
  <c r="G297" i="9"/>
  <c r="E297" i="9" s="1"/>
  <c r="B297" i="9" s="1"/>
  <c r="I18" i="3"/>
  <c r="D643" i="1"/>
  <c r="G643" i="1" s="1"/>
  <c r="H7" i="3" l="1"/>
  <c r="J3" i="9" s="1"/>
  <c r="H22" i="9" s="1"/>
  <c r="E334" i="9"/>
  <c r="H643" i="1"/>
  <c r="G644" i="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<sst xmlns="http://schemas.openxmlformats.org/spreadsheetml/2006/main" count="4716" uniqueCount="3653">
  <si>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</si>
  <si>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</si>
  <si>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</si>
  <si>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</si>
  <si>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</si>
  <si>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</si>
  <si>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</si>
  <si>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</si>
  <si>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</si>
  <si>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</si>
  <si>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</si>
  <si>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</si>
  <si>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</si>
  <si>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</si>
  <si>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</si>
  <si>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</si>
  <si>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</si>
  <si>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</si>
  <si>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</si>
  <si>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</si>
  <si>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</si>
  <si>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</si>
  <si>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</si>
  <si>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</si>
  <si>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</si>
  <si>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</si>
  <si>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</si>
  <si>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</si>
  <si>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</si>
  <si>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</si>
  <si>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</si>
  <si>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</si>
  <si>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</si>
  <si>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</si>
  <si>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</si>
  <si>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</si>
  <si>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</si>
  <si>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</si>
  <si>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</si>
  <si>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</si>
  <si>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</si>
  <si>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</si>
  <si>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</si>
  <si>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</si>
  <si>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</si>
  <si>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</si>
  <si>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</si>
  <si>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</si>
  <si>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</si>
  <si>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</si>
  <si>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</si>
  <si>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</si>
  <si>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</si>
  <si>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</si>
  <si>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</si>
  <si>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</si>
  <si>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</si>
  <si>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</si>
  <si>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</si>
  <si>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</si>
  <si>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</si>
  <si>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</si>
  <si>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</si>
  <si>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</si>
  <si>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</si>
  <si>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</si>
  <si>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</si>
  <si>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</si>
  <si>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</si>
  <si>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</si>
  <si>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</si>
  <si>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</si>
  <si>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</si>
  <si>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</si>
  <si>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</si>
  <si>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</si>
  <si>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</si>
  <si>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</si>
  <si>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</si>
  <si>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</si>
  <si>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</si>
  <si>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</si>
  <si>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</si>
  <si>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</si>
  <si>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</si>
  <si>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</si>
  <si>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</si>
  <si>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</si>
  <si>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</si>
  <si>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</si>
  <si>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</si>
  <si>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</si>
  <si>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</si>
  <si>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</si>
  <si>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</si>
  <si>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</si>
  <si>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</si>
  <si>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</si>
  <si>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</si>
  <si>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</si>
  <si>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</si>
  <si>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</si>
  <si>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</si>
  <si>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</si>
  <si>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</si>
  <si>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</si>
  <si>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</si>
  <si>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</si>
  <si>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</si>
  <si>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</si>
  <si>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</si>
  <si>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</si>
  <si>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</si>
  <si>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</si>
  <si>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</si>
  <si>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</si>
  <si>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</si>
  <si>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</si>
  <si>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</si>
  <si>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</si>
  <si>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</si>
  <si>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</si>
  <si>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</si>
  <si>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</si>
  <si>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</si>
  <si>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</si>
  <si>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</si>
  <si>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</si>
  <si>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</si>
  <si>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</si>
  <si>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</si>
  <si>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</si>
  <si>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</si>
  <si>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</si>
  <si>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</si>
  <si>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</si>
  <si>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</si>
  <si>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</si>
  <si>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</si>
  <si>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</si>
  <si>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</si>
  <si>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</si>
  <si>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</si>
  <si>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</si>
  <si>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</si>
  <si>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</si>
  <si>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</si>
  <si>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</si>
  <si>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</si>
  <si>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</si>
  <si>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</si>
  <si>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</si>
  <si>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</si>
  <si>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</si>
  <si>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</si>
  <si>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</si>
  <si>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</si>
  <si>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</si>
  <si>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</si>
  <si>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</si>
  <si>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</si>
  <si>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</si>
  <si>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</si>
  <si>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</si>
  <si>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</si>
  <si>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</si>
  <si>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</si>
  <si>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</si>
  <si>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</si>
  <si>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</si>
  <si>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</si>
  <si>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</si>
  <si>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</si>
  <si>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</si>
  <si>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</si>
  <si>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</si>
  <si>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</si>
  <si>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</si>
  <si>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</si>
  <si>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</si>
  <si>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</si>
  <si>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</si>
  <si>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</si>
  <si>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</si>
  <si>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</si>
  <si>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</si>
  <si>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</si>
  <si>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</si>
  <si>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</si>
  <si>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</si>
  <si>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</si>
  <si>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</si>
  <si>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</si>
  <si>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</si>
  <si>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</si>
  <si>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</si>
  <si>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</si>
  <si>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</si>
  <si>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</si>
  <si>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</si>
  <si>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</si>
  <si>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</si>
  <si>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</si>
  <si>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</si>
  <si>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</si>
  <si>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</si>
  <si>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</si>
  <si>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</si>
  <si>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</si>
  <si>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</si>
  <si>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</si>
  <si>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</si>
  <si>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</si>
  <si>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</si>
  <si>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</si>
  <si>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</si>
  <si>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</si>
  <si>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</si>
  <si>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</si>
  <si>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</si>
  <si>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</si>
  <si>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</si>
  <si>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</si>
  <si>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</si>
  <si>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</si>
  <si>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</si>
  <si>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</si>
  <si>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</si>
  <si>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</si>
  <si>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</si>
  <si>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</si>
  <si>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</si>
  <si>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</si>
  <si>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</si>
  <si>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</si>
  <si>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</si>
  <si>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</si>
  <si>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</si>
  <si>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</si>
  <si>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</si>
  <si>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</si>
  <si>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</si>
  <si>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</si>
  <si>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</si>
  <si>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</si>
  <si>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</si>
  <si>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</si>
  <si>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</si>
  <si>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</si>
  <si>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</si>
  <si>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</si>
  <si>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</si>
  <si>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</si>
  <si>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</si>
  <si>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</si>
  <si>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</si>
  <si>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</si>
  <si>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</si>
  <si>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</si>
  <si>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</si>
  <si>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</si>
  <si>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</si>
  <si>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</si>
  <si>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</si>
  <si>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</si>
  <si>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</si>
  <si>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</si>
  <si>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</si>
  <si>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</si>
  <si>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</si>
  <si>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</si>
  <si>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</si>
  <si>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</si>
  <si>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</si>
  <si>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</si>
  <si>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</si>
  <si>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</si>
  <si>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</si>
  <si>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</si>
  <si>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</si>
  <si>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</si>
  <si>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</si>
  <si>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</si>
  <si>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</si>
  <si>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</si>
  <si>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</si>
  <si>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</si>
  <si>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</si>
  <si>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</si>
  <si>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</si>
  <si>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</si>
  <si>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</si>
  <si>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</si>
  <si>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</si>
  <si>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</si>
  <si>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</si>
  <si>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</si>
  <si>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</si>
  <si>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</si>
  <si>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</si>
  <si>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</si>
  <si>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</si>
  <si>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</si>
  <si>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</si>
  <si>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</si>
  <si>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</si>
  <si>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</si>
  <si>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</si>
  <si>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</si>
  <si>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</si>
  <si>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</si>
  <si>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</si>
  <si>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</si>
  <si>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</si>
  <si>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</si>
  <si>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</si>
  <si>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</si>
  <si>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</si>
  <si>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</si>
  <si>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</si>
  <si>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</si>
  <si>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</si>
  <si>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</si>
  <si>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</si>
  <si>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</si>
  <si>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</si>
  <si>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</si>
  <si>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</si>
  <si>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</si>
  <si>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</si>
  <si>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</si>
  <si>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</si>
  <si>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</si>
  <si>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</si>
  <si>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</si>
  <si>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</si>
  <si>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</si>
  <si>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</si>
  <si>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</si>
  <si>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</si>
  <si>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</si>
  <si>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</si>
  <si>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</si>
  <si>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</si>
  <si>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</si>
  <si>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</si>
  <si>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</si>
  <si>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</si>
  <si>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</si>
  <si>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</si>
  <si>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</si>
  <si>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</si>
  <si>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</si>
  <si>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</si>
  <si>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</si>
  <si>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</si>
  <si>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</si>
  <si>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</si>
  <si>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</si>
  <si>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</si>
  <si>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</si>
  <si>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</si>
  <si>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</si>
  <si>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</si>
  <si>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</si>
  <si>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</si>
  <si>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</si>
  <si>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</si>
  <si>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</si>
  <si>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</si>
  <si>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</si>
  <si>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</si>
  <si>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</si>
  <si>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</si>
  <si>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</si>
  <si>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</si>
  <si>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</si>
  <si>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</si>
  <si>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</si>
  <si>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</si>
  <si>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</si>
  <si>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</si>
  <si>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</si>
  <si>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</si>
  <si>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</si>
  <si>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</si>
  <si>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</si>
  <si>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</si>
  <si>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</si>
  <si>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</si>
  <si>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</si>
  <si>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</si>
  <si>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</si>
  <si>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</si>
  <si>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</si>
  <si>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</si>
  <si>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</si>
  <si>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</si>
  <si>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</si>
  <si>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</si>
  <si>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</si>
  <si>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</si>
  <si>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</si>
  <si>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</si>
  <si>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</si>
  <si>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</si>
  <si>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</si>
  <si>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</si>
  <si>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</si>
  <si>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</si>
  <si>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</si>
  <si>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</si>
  <si>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</si>
  <si>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</si>
  <si>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</si>
  <si>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</si>
  <si>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</si>
  <si>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</si>
  <si>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</si>
  <si>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</si>
  <si>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</si>
  <si>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</si>
  <si>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</si>
  <si>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</si>
  <si>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</si>
  <si>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</si>
  <si>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</si>
  <si>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</si>
  <si>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</si>
  <si>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</si>
  <si>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</si>
  <si>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</si>
  <si>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</si>
  <si>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</si>
  <si>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</si>
  <si>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</si>
  <si>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</si>
  <si>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</si>
  <si>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</si>
  <si>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</si>
  <si>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</si>
  <si>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</si>
  <si>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</si>
  <si>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</si>
  <si>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</si>
  <si>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</si>
  <si>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</si>
  <si>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</si>
  <si>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</si>
  <si>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</si>
  <si>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</si>
  <si>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</si>
  <si>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</si>
  <si>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</si>
  <si>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</si>
  <si>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</si>
  <si>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</si>
  <si>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</si>
  <si>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</si>
  <si>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</si>
  <si>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</si>
  <si>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</si>
  <si>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</si>
  <si>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</si>
  <si>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</si>
  <si>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</si>
  <si>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</si>
  <si>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</si>
  <si>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</si>
  <si>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</si>
  <si>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</si>
  <si>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</si>
  <si>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</si>
  <si>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</si>
  <si>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</si>
  <si>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</si>
  <si>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</si>
  <si>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</si>
  <si>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</si>
  <si>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</si>
  <si>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</si>
  <si>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</si>
  <si>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</si>
  <si>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</si>
  <si>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</si>
  <si>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</si>
  <si>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</si>
  <si>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</si>
  <si>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</si>
  <si>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</si>
  <si>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</si>
  <si>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</si>
  <si>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</si>
  <si>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</si>
  <si>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</si>
  <si>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</si>
  <si>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</si>
  <si>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</si>
  <si>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</si>
  <si>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</si>
  <si>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</si>
  <si>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</si>
  <si>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</si>
  <si>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</si>
  <si>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</si>
  <si>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</si>
  <si>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</si>
  <si>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</si>
  <si>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</si>
  <si>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</si>
  <si>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</si>
  <si>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</si>
  <si>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</si>
  <si>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</si>
  <si>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</si>
  <si>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</si>
  <si>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</si>
  <si>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</si>
  <si>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</si>
  <si>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</si>
  <si>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</si>
  <si>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</si>
  <si>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</si>
  <si>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</si>
  <si>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</si>
  <si>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</si>
  <si>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</si>
  <si>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</si>
  <si>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</si>
  <si>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</si>
  <si>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</si>
  <si>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</si>
  <si>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</si>
  <si>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</si>
  <si>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</si>
  <si>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</si>
  <si>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</si>
  <si>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</si>
  <si>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</si>
  <si>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</si>
  <si>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</si>
  <si>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</si>
  <si>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</si>
  <si>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</si>
  <si>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</si>
  <si>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</si>
  <si>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</si>
  <si>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</si>
  <si>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</si>
  <si>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</si>
  <si>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</si>
  <si>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</si>
  <si>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</si>
  <si>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</si>
  <si>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</si>
  <si>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</si>
  <si>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</si>
  <si>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</si>
  <si>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</si>
  <si>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</si>
  <si>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</si>
  <si>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</si>
  <si>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</si>
  <si>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</si>
  <si>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</si>
  <si>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</si>
  <si>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</si>
  <si>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</si>
  <si>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</si>
  <si>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</si>
  <si>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</si>
  <si>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</si>
  <si>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</si>
  <si>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</si>
  <si>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</si>
  <si>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</si>
  <si>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</si>
  <si>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</si>
  <si>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</si>
  <si>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</si>
  <si>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</si>
  <si>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</si>
  <si>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</si>
  <si>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</si>
  <si>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</si>
  <si>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</si>
  <si>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</si>
  <si>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</si>
  <si>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</si>
  <si>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</si>
  <si>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</si>
  <si>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</si>
  <si>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</si>
  <si>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</si>
  <si>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</si>
  <si>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</si>
  <si>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</si>
  <si>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</si>
  <si>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</si>
  <si>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</si>
  <si>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</si>
  <si>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</si>
  <si>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</si>
  <si>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</si>
  <si>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</si>
  <si>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</si>
  <si>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</si>
  <si>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</si>
  <si>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</si>
  <si>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</si>
  <si>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</si>
  <si>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</si>
  <si>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</si>
  <si>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</si>
  <si>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</si>
  <si>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</si>
  <si>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</si>
  <si>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</si>
  <si>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</si>
  <si>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</si>
  <si>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</si>
  <si>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</si>
  <si>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</si>
  <si>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</si>
  <si>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</si>
  <si>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</si>
  <si>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</si>
  <si>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</si>
  <si>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</si>
  <si>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</si>
  <si>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</si>
  <si>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</si>
  <si>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</si>
  <si>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</si>
  <si>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</si>
  <si>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</si>
  <si>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</si>
  <si>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</si>
  <si>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</si>
  <si>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</si>
  <si>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</si>
  <si>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</si>
  <si>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</si>
  <si>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</si>
  <si>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</si>
  <si>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</si>
  <si>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</si>
  <si>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</si>
  <si>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</si>
  <si>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</si>
  <si>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</si>
  <si>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</si>
  <si>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</si>
  <si>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</si>
  <si>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</si>
  <si>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</si>
  <si>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</si>
  <si>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</si>
  <si>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</si>
  <si>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</si>
  <si>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</si>
  <si>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</si>
  <si>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</si>
  <si>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</si>
  <si>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</si>
  <si>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</si>
  <si>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</si>
  <si>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</si>
  <si>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</si>
  <si>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</si>
  <si>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</si>
  <si>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</si>
  <si>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</si>
  <si>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</si>
  <si>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</si>
  <si>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</si>
  <si>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</si>
  <si>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</si>
  <si>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</si>
  <si>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</si>
  <si>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</si>
  <si>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</si>
  <si>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</si>
  <si>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</si>
  <si>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</si>
  <si>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</si>
  <si>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</si>
  <si>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</si>
  <si>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</si>
  <si>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</si>
  <si>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</si>
  <si>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</si>
  <si>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</si>
  <si>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</si>
  <si>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</si>
  <si>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</si>
  <si>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</si>
  <si>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</si>
  <si>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</si>
  <si>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</si>
  <si>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</si>
  <si>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</si>
  <si>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</si>
  <si>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</si>
  <si>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</si>
  <si>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</si>
  <si>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</si>
  <si>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</si>
  <si>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</si>
  <si>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</si>
  <si>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</si>
  <si>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</si>
  <si>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</si>
  <si>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</si>
  <si>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</si>
  <si>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</si>
  <si>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</si>
  <si>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</si>
  <si>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</si>
  <si>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</si>
  <si>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</si>
  <si>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</si>
  <si>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</si>
  <si>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</si>
  <si>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</si>
  <si>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</si>
  <si>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</si>
  <si>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</si>
  <si>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</si>
  <si>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</si>
  <si>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</si>
  <si>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</si>
  <si>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</si>
  <si>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</si>
  <si>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</si>
  <si>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</si>
  <si>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</si>
  <si>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</si>
  <si>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</si>
  <si>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</si>
  <si>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</si>
  <si>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</si>
  <si>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</si>
  <si>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</si>
  <si>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</si>
  <si>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</si>
  <si>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</si>
  <si>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</si>
  <si>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</si>
  <si>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</si>
  <si>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</si>
  <si>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</si>
  <si>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</si>
  <si>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</si>
  <si>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</si>
  <si>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</si>
  <si>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</si>
  <si>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</si>
  <si>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</si>
  <si>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</si>
  <si>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</si>
  <si>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</si>
  <si>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</si>
  <si>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</si>
  <si>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</si>
  <si>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</si>
  <si>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</si>
  <si>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</si>
  <si>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</si>
  <si>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</si>
  <si>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</si>
  <si>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</si>
  <si>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</si>
  <si>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</si>
  <si>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</si>
  <si>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</si>
  <si>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</si>
  <si>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</si>
  <si>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</si>
  <si>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</si>
  <si>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</si>
  <si>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</si>
  <si>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</si>
  <si>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</si>
  <si>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</si>
  <si>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</si>
  <si>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</si>
  <si>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</si>
  <si>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</si>
  <si>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</si>
  <si>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</si>
  <si>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</si>
  <si>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</si>
  <si>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</si>
  <si>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</si>
  <si>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</si>
  <si>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</si>
  <si>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</si>
  <si>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</si>
  <si>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</si>
  <si>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</si>
  <si>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</si>
  <si>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</si>
  <si>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</si>
  <si>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</si>
  <si>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</si>
  <si>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</si>
  <si>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</si>
  <si>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</si>
  <si>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</si>
  <si>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</si>
  <si>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</si>
  <si>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</si>
  <si>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</si>
  <si>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</si>
  <si>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</si>
  <si>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</si>
  <si>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</si>
  <si>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</si>
  <si>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</si>
  <si>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</si>
  <si>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</si>
  <si>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</si>
  <si>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</si>
  <si>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</si>
  <si>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</si>
  <si>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</si>
  <si>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</si>
  <si>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</si>
  <si>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</si>
  <si>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</si>
  <si>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</si>
  <si>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</si>
  <si>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</si>
  <si>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</si>
  <si>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</si>
  <si>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</si>
  <si>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</si>
  <si>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</si>
  <si>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</si>
  <si>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</si>
  <si>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</si>
  <si>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</si>
  <si>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</si>
  <si>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</si>
  <si>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</si>
  <si>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</si>
  <si>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</si>
  <si>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</si>
  <si>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</si>
  <si>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</si>
  <si>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</si>
  <si>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</si>
  <si>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</si>
  <si>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</si>
  <si>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</si>
  <si>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</si>
  <si>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</si>
  <si>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</si>
  <si>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</si>
  <si>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</si>
  <si>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</si>
  <si>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</si>
  <si>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</si>
  <si>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</si>
  <si>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</si>
  <si>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</si>
  <si>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</si>
  <si>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</si>
  <si>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</si>
  <si>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</si>
  <si>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</si>
  <si>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</si>
  <si>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</si>
  <si>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</si>
  <si>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</si>
  <si>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</si>
  <si>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</si>
  <si>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</si>
  <si>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</si>
  <si>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</si>
  <si>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</si>
  <si>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</si>
  <si>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</si>
  <si>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</si>
  <si>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</si>
  <si>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</si>
  <si>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</si>
  <si>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</si>
  <si>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</si>
  <si>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</si>
  <si>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</si>
  <si>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</si>
  <si>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</si>
  <si>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</si>
  <si>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</si>
  <si>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</si>
  <si>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</si>
  <si>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</si>
  <si>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</si>
  <si>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</si>
  <si>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</si>
  <si>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</si>
  <si>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</si>
  <si>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</si>
  <si>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</si>
  <si>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</si>
  <si>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</si>
  <si>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</si>
  <si>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</si>
  <si>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</si>
  <si>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</si>
  <si>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</si>
  <si>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</si>
  <si>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</si>
  <si>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</si>
  <si>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</si>
  <si>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</si>
  <si>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</si>
  <si>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</si>
  <si>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</si>
  <si>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</si>
  <si>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</si>
  <si>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</si>
  <si>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</si>
  <si>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</si>
  <si>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</si>
  <si>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</si>
  <si>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</si>
  <si>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</si>
  <si>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</si>
  <si>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</si>
  <si>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</si>
  <si>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</si>
  <si>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</si>
  <si>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</si>
  <si>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</si>
  <si>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</si>
  <si>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</si>
  <si>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</si>
  <si>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</si>
  <si>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</si>
  <si>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</si>
  <si>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</si>
  <si>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</si>
  <si>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</si>
  <si>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</si>
  <si>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</si>
  <si>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</si>
  <si>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</si>
  <si>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</si>
  <si>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</si>
  <si>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</si>
  <si>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</si>
  <si>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</si>
  <si>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</si>
  <si>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</si>
  <si>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</si>
  <si>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</si>
  <si>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</si>
  <si>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</si>
  <si>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</si>
  <si>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</si>
  <si>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</si>
  <si>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</si>
  <si>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</si>
  <si>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</si>
  <si>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</si>
  <si>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</si>
  <si>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</si>
  <si>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</si>
  <si>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</si>
  <si>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</si>
  <si>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</si>
  <si>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</si>
  <si>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</si>
  <si>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</si>
  <si>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</si>
  <si>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</si>
  <si>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</si>
  <si>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</si>
  <si>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</si>
  <si>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</si>
  <si>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</si>
  <si>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</si>
  <si>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</si>
  <si>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</si>
  <si>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</si>
  <si>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</si>
  <si>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</si>
  <si>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</si>
  <si>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</si>
  <si>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</si>
  <si>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</si>
  <si>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</si>
  <si>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</si>
  <si>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</si>
  <si>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</si>
  <si>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</si>
  <si>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</si>
  <si>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</si>
  <si>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</si>
  <si>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</si>
  <si>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</si>
  <si>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</si>
  <si>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</si>
  <si>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</si>
  <si>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</si>
  <si>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</si>
  <si>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</si>
  <si>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</si>
  <si>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</si>
  <si>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</si>
  <si>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</si>
  <si>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</si>
  <si>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</si>
  <si>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</si>
  <si>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</si>
  <si>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</si>
  <si>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</si>
  <si>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</si>
  <si>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</si>
  <si>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</si>
  <si>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</si>
  <si>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</si>
  <si>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</si>
  <si>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</si>
  <si>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</si>
  <si>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</si>
  <si>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</si>
  <si>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</si>
  <si>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</si>
  <si>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</si>
  <si>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</si>
  <si>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</si>
  <si>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</si>
  <si>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</si>
  <si>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</si>
  <si>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</si>
  <si>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</si>
  <si>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</si>
  <si>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</si>
  <si>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</si>
  <si>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</si>
  <si>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</si>
  <si>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</si>
  <si>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</si>
  <si>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</si>
  <si>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</si>
  <si>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</si>
  <si>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</si>
  <si>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</si>
  <si>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</si>
  <si>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</si>
  <si>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</si>
  <si>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</si>
  <si>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</si>
  <si>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</si>
  <si>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</si>
  <si>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</si>
  <si>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</si>
  <si>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</si>
  <si>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</si>
  <si>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</si>
  <si>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</si>
  <si>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</si>
  <si>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</si>
  <si>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</si>
  <si>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</si>
  <si>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</si>
  <si>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</si>
  <si>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</si>
  <si>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</si>
  <si>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</si>
  <si>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</si>
  <si>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</si>
  <si>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</si>
  <si>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</si>
  <si>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</si>
  <si>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</si>
  <si>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</si>
  <si>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</si>
  <si>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</si>
  <si>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</si>
  <si>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</si>
  <si>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</si>
  <si>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</si>
  <si>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</si>
  <si>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</si>
  <si>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</si>
  <si>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</si>
  <si>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</si>
  <si>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</si>
  <si>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</si>
  <si>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</si>
  <si>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</si>
  <si>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</si>
  <si>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</si>
  <si>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</si>
  <si>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</si>
  <si>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</si>
  <si>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</si>
  <si>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</si>
  <si>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</si>
  <si>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</si>
  <si>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</si>
  <si>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</si>
  <si>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</si>
  <si>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</si>
  <si>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</si>
  <si>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</si>
  <si>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</si>
  <si>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</si>
  <si>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</si>
  <si>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</si>
  <si>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</si>
  <si>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</si>
  <si>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</si>
  <si>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</si>
  <si>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</si>
  <si>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</si>
  <si>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</si>
  <si>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</si>
  <si>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</si>
  <si>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</si>
  <si>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</si>
  <si>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</si>
  <si>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</si>
  <si>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</si>
  <si>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</si>
  <si>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</si>
  <si>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</si>
  <si>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</si>
  <si>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</si>
  <si>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</si>
  <si>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</si>
  <si>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</si>
  <si>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</si>
  <si>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</si>
  <si>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</si>
  <si>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</si>
  <si>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</si>
  <si>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</si>
  <si>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</si>
  <si>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</si>
  <si>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</si>
  <si>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</si>
  <si>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</si>
  <si>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</si>
  <si>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</si>
  <si>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</si>
  <si>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</si>
  <si>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</si>
  <si>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</si>
  <si>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</si>
  <si>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</si>
  <si>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</si>
  <si>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</si>
  <si>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</si>
  <si>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</si>
  <si>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</si>
  <si>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</si>
  <si>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</si>
  <si>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</si>
  <si>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</si>
  <si>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</si>
  <si>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</si>
  <si>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</si>
  <si>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</si>
  <si>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</si>
  <si>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</si>
  <si>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</si>
  <si>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</si>
  <si>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</si>
  <si>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</si>
  <si>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</si>
  <si>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</si>
  <si>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</si>
  <si>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</si>
  <si>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</si>
  <si>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</si>
  <si>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</si>
  <si>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</si>
  <si>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</si>
  <si>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</si>
  <si>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</si>
  <si>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</si>
  <si>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</si>
  <si>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</si>
  <si>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</si>
  <si>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</si>
  <si>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</si>
  <si>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</si>
  <si>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</si>
  <si>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</si>
  <si>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</si>
  <si>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</si>
  <si>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</si>
  <si>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</si>
  <si>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</si>
  <si>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</si>
  <si>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</si>
  <si>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</si>
  <si>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</si>
  <si>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</si>
  <si>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</si>
  <si>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</si>
  <si>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</si>
  <si>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</si>
  <si>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</si>
  <si>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</si>
  <si>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</si>
  <si>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</si>
  <si>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</si>
  <si>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</si>
  <si>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</si>
  <si>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</si>
  <si>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</si>
  <si>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</si>
  <si>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</si>
  <si>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</si>
  <si>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</si>
  <si>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</si>
  <si>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</si>
  <si>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</si>
  <si>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</si>
  <si>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</si>
  <si>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</si>
  <si>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</si>
  <si>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</si>
  <si>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</si>
  <si>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</si>
  <si>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</si>
  <si>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</si>
  <si>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</si>
  <si>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</si>
  <si>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</si>
  <si>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</si>
  <si>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</si>
  <si>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</si>
  <si>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</si>
  <si>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</si>
  <si>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</si>
  <si>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</si>
  <si>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</si>
  <si>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</si>
  <si>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</si>
  <si>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</si>
  <si>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</si>
  <si>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</si>
  <si>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</si>
  <si>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</si>
  <si>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</si>
  <si>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</si>
  <si>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</si>
  <si>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</si>
  <si>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</si>
  <si>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</si>
  <si>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</si>
  <si>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</si>
  <si>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</si>
  <si>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</si>
  <si>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</si>
  <si>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</si>
  <si>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</si>
  <si>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</si>
  <si>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</si>
  <si>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</si>
  <si>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</si>
  <si>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</si>
  <si>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</si>
  <si>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</si>
  <si>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</si>
  <si>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</si>
  <si>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</si>
  <si>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</si>
  <si>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</si>
  <si>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</si>
  <si>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</si>
  <si>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</si>
  <si>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</si>
  <si>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</si>
  <si>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</si>
  <si>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</si>
  <si>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</si>
  <si>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</si>
  <si>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</si>
  <si>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</si>
  <si>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</si>
  <si>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</si>
  <si>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</si>
  <si>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</si>
  <si>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</si>
  <si>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</si>
  <si>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</si>
  <si>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</si>
  <si>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</si>
  <si>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</si>
  <si>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</si>
  <si>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</si>
  <si>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</si>
  <si>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</si>
  <si>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</si>
  <si>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</si>
  <si>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</si>
  <si>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</si>
  <si>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</si>
  <si>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</si>
  <si>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</si>
  <si>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</si>
  <si>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</si>
  <si>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</si>
  <si>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</si>
  <si>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</si>
  <si>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</si>
  <si>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</si>
  <si>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</si>
  <si>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</si>
  <si>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</si>
  <si>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</si>
  <si>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</si>
  <si>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</si>
  <si>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</si>
  <si>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</si>
  <si>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</si>
  <si>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</si>
  <si>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</si>
  <si>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</si>
  <si>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</si>
  <si>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</si>
  <si>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</si>
  <si>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</si>
  <si>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</si>
  <si>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</si>
  <si>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</si>
  <si>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</si>
  <si>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</si>
  <si>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</si>
  <si>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</si>
  <si>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</si>
  <si>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</si>
  <si>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</si>
  <si>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</si>
  <si>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</si>
  <si>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</si>
  <si>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</si>
  <si>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</si>
  <si>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</si>
  <si>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</si>
  <si>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</si>
  <si>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</si>
  <si>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</si>
  <si>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</si>
  <si>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</si>
  <si>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</si>
  <si>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</si>
  <si>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</si>
  <si>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</si>
  <si>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</si>
  <si>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</si>
  <si>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</si>
  <si>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</si>
  <si>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</si>
  <si>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</si>
  <si>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</si>
  <si>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</si>
  <si>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</si>
  <si>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</si>
  <si>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</si>
  <si>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</si>
  <si>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</si>
  <si>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</si>
  <si>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</si>
  <si>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</si>
  <si>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</si>
  <si>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</si>
  <si>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</si>
  <si>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</si>
  <si>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</si>
  <si>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</si>
  <si>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</si>
  <si>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</si>
  <si>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</si>
  <si>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</si>
  <si>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</si>
  <si>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</si>
  <si>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</si>
  <si>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</si>
  <si>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</si>
  <si>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</si>
  <si>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</si>
  <si>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</si>
  <si>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</si>
  <si>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</si>
  <si>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</si>
  <si>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</si>
  <si>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</si>
  <si>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</si>
  <si>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</si>
  <si>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</si>
  <si>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</si>
  <si>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</si>
  <si>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</si>
  <si>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</si>
  <si>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</si>
  <si>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</si>
  <si>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</si>
  <si>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</si>
  <si>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</si>
  <si>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</si>
  <si>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</si>
  <si>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</si>
  <si>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</si>
  <si>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</si>
  <si>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</si>
  <si>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</si>
  <si>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</si>
  <si>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</si>
  <si>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</si>
  <si>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</si>
  <si>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</si>
  <si>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</si>
  <si>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</si>
  <si>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</si>
  <si>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</si>
  <si>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</si>
  <si>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</si>
  <si>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</si>
  <si>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</si>
  <si>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</si>
  <si>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</si>
  <si>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</si>
  <si>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</si>
  <si>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</si>
  <si>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</si>
  <si>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</si>
  <si>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</si>
  <si>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</si>
  <si>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</si>
  <si>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</si>
  <si>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</si>
  <si>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</si>
  <si>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</si>
  <si>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</si>
  <si>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</si>
  <si>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</si>
  <si>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</si>
  <si>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</si>
  <si>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</si>
  <si>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</si>
  <si>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</si>
  <si>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</si>
  <si>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</si>
  <si>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</si>
  <si>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</si>
  <si>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</si>
  <si>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</si>
  <si>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</si>
  <si>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</si>
  <si>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</si>
  <si>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</si>
  <si>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</si>
  <si>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</si>
  <si>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</si>
  <si>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</si>
  <si>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</si>
  <si>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</si>
  <si>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</si>
  <si>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</si>
  <si>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</si>
  <si>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</si>
  <si>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</si>
  <si>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</si>
  <si>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</si>
  <si>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</si>
  <si>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</si>
  <si>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</si>
  <si>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</si>
  <si>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</si>
  <si>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</si>
  <si>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</si>
  <si>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</si>
  <si>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</si>
  <si>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</si>
  <si>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</si>
  <si>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</si>
  <si>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</si>
  <si>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</si>
  <si>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</si>
  <si>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</si>
  <si>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</si>
  <si>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</si>
  <si>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</si>
  <si>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</si>
  <si>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</si>
  <si>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</si>
  <si>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</si>
  <si>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</si>
  <si>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</si>
  <si>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</si>
  <si>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</si>
  <si>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</si>
  <si>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</si>
  <si>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</si>
  <si>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</si>
  <si>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</si>
  <si>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</si>
  <si>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</si>
  <si>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</si>
  <si>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</si>
  <si>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</si>
  <si>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</si>
  <si>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</si>
  <si>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</si>
  <si>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</si>
  <si>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</si>
  <si>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</si>
  <si>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</si>
  <si>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</si>
  <si>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</si>
  <si>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</si>
  <si>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</si>
  <si>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</si>
  <si>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</si>
  <si>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</si>
  <si>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</si>
  <si>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</si>
  <si>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</si>
  <si>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</si>
  <si>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</si>
  <si>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</si>
  <si>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</si>
  <si>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</si>
  <si>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</si>
  <si>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</si>
  <si>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</si>
  <si>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</si>
  <si>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</si>
  <si>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</si>
  <si>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</si>
  <si>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</si>
  <si>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</si>
  <si>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</si>
  <si>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</si>
  <si>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</si>
  <si>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</si>
  <si>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</si>
  <si>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</si>
  <si>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</si>
  <si>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</si>
  <si>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</si>
  <si>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</si>
  <si>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</si>
  <si>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</si>
  <si>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</si>
  <si>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</si>
  <si>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</si>
  <si>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</si>
  <si>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</si>
  <si>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</si>
  <si>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</si>
  <si>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</si>
  <si>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</si>
  <si>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</si>
  <si>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</si>
  <si>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</si>
  <si>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</si>
  <si>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</si>
  <si>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</si>
  <si>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</si>
  <si>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</si>
  <si>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</si>
  <si>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</si>
  <si>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</si>
  <si>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</si>
  <si>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</si>
  <si>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</si>
  <si>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</si>
  <si>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</si>
  <si>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</si>
  <si>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</si>
  <si>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</si>
  <si>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</si>
  <si>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</si>
  <si>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</si>
  <si>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</si>
  <si>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</si>
  <si>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</si>
  <si>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</si>
  <si>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</si>
  <si>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</si>
  <si>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</si>
  <si>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</si>
  <si>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</si>
  <si>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</si>
  <si>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</si>
  <si>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</si>
  <si>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</si>
  <si>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</si>
  <si>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</si>
  <si>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</si>
  <si>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</si>
  <si>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</si>
  <si>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</si>
  <si>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</si>
  <si>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</si>
  <si>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</si>
  <si>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</si>
  <si>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</si>
  <si>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</si>
  <si>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</si>
  <si>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</si>
  <si>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</si>
  <si>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</si>
  <si>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</si>
  <si>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</si>
  <si>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</si>
  <si>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</si>
  <si>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</si>
  <si>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</si>
  <si>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</si>
  <si>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</si>
  <si>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</si>
  <si>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</si>
  <si>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</si>
  <si>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</si>
  <si>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</si>
  <si>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</si>
  <si>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</si>
  <si>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</si>
  <si>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</si>
  <si>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</si>
  <si>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</si>
  <si>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</si>
  <si>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</si>
  <si>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</si>
  <si>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</si>
  <si>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</si>
  <si>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</si>
  <si>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</si>
  <si>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</si>
  <si>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</si>
  <si>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</si>
  <si>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</si>
  <si>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</si>
  <si>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</si>
  <si>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</si>
  <si>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</si>
  <si>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</si>
  <si>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</si>
  <si>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</si>
  <si>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</si>
  <si>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</si>
  <si>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</si>
  <si>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</si>
  <si>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</si>
  <si>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</si>
  <si>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</si>
  <si>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</si>
  <si>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</si>
  <si>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</si>
  <si>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</si>
  <si>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</si>
  <si>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</si>
  <si>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</si>
  <si>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</si>
  <si>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</si>
  <si>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</si>
  <si>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</si>
  <si>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</si>
  <si>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</si>
  <si>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</si>
  <si>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</si>
  <si>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</si>
  <si>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</si>
  <si>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</si>
  <si>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</si>
  <si>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</si>
  <si>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</si>
  <si>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</si>
  <si>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</si>
  <si>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</si>
  <si>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</si>
  <si>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</si>
  <si>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</si>
  <si>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</si>
  <si>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</si>
  <si>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</si>
  <si>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</si>
  <si>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</si>
  <si>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</si>
  <si>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</si>
  <si>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</si>
  <si>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</si>
  <si>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</si>
  <si>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</si>
  <si>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</si>
  <si>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</si>
  <si>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</si>
  <si>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</si>
  <si>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</si>
  <si>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</si>
  <si>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</si>
  <si>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</si>
  <si>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</si>
  <si>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</si>
  <si>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</si>
  <si>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</si>
  <si>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</si>
  <si>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</si>
  <si>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</si>
  <si>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</si>
  <si>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</si>
  <si>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</si>
  <si>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</si>
  <si>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</si>
  <si>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</si>
  <si>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</si>
  <si>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</si>
  <si>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</si>
  <si>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</si>
  <si>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</si>
  <si>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</si>
  <si>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</si>
  <si>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</si>
  <si>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</si>
  <si>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</si>
  <si>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</si>
  <si>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</si>
  <si>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</si>
  <si>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</si>
  <si>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</si>
  <si>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</si>
  <si>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</si>
  <si>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</si>
  <si>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</si>
  <si>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</si>
  <si>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</si>
  <si>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</si>
  <si>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</si>
  <si>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</si>
  <si>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</si>
  <si>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</si>
  <si>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</si>
  <si>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</si>
  <si>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</si>
  <si>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</si>
  <si>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</si>
  <si>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</si>
  <si>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</si>
  <si>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</si>
  <si>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</si>
  <si>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</si>
  <si>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</si>
  <si>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</si>
  <si>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</si>
  <si>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</si>
  <si>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</si>
  <si>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</si>
  <si>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</si>
  <si>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</si>
  <si>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</si>
  <si>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</si>
  <si>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</si>
  <si>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</si>
  <si>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</si>
  <si>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</si>
  <si>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</si>
  <si>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</si>
  <si>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</si>
  <si>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</si>
  <si>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</si>
  <si>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</si>
  <si>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</si>
  <si>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</si>
  <si>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</si>
  <si>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</si>
  <si>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</si>
  <si>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</si>
  <si>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</si>
  <si>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</si>
  <si>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</si>
  <si>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</si>
  <si>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</si>
  <si>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</si>
  <si>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</si>
  <si>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</si>
  <si>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</si>
  <si>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</si>
  <si>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</si>
  <si>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</si>
  <si>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</si>
  <si>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</si>
  <si>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</si>
  <si>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</si>
  <si>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</si>
  <si>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</si>
  <si>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</si>
  <si>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</si>
  <si>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</si>
  <si>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</si>
  <si>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</si>
  <si>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</si>
  <si>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</si>
  <si>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</si>
  <si>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</si>
  <si>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</si>
  <si>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</si>
  <si>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</si>
  <si>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</si>
  <si>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</si>
  <si>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</si>
  <si>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</si>
  <si>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</si>
  <si>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</si>
  <si>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</si>
  <si>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</si>
  <si>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</si>
  <si>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</si>
  <si>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</si>
  <si>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</si>
  <si>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</si>
  <si>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</si>
  <si>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</si>
  <si>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</si>
  <si>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</si>
  <si>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</si>
  <si>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</si>
  <si>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</si>
  <si>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</si>
  <si>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</si>
  <si>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</si>
  <si>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</si>
  <si>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</si>
  <si>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</si>
  <si>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</si>
  <si>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</si>
  <si>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</si>
  <si>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</si>
  <si>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</si>
  <si>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</si>
  <si>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</si>
  <si>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</si>
  <si>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</si>
  <si>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</si>
  <si>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</si>
  <si>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</si>
  <si>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</si>
  <si>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</si>
  <si>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</si>
  <si>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</si>
  <si>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</si>
  <si>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</si>
  <si>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</si>
  <si>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</si>
  <si>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</si>
  <si>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</si>
  <si>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</si>
  <si>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</si>
  <si>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</si>
  <si>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</si>
  <si>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</si>
  <si>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</si>
  <si>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</si>
  <si>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</si>
  <si>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</si>
  <si>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</si>
  <si>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</si>
  <si>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</si>
  <si>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</si>
  <si>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</si>
  <si>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</si>
  <si>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</si>
  <si>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</si>
  <si>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</si>
  <si>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</si>
  <si>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</si>
  <si>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</si>
  <si>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</si>
  <si>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</si>
  <si>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</si>
  <si>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</si>
  <si>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</si>
  <si>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</si>
  <si>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</si>
  <si>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</si>
  <si>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</si>
  <si>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</si>
  <si>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</si>
  <si>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</si>
  <si>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</si>
  <si>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</si>
  <si>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</si>
  <si>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</si>
  <si>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</si>
  <si>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</si>
  <si>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</si>
  <si>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</si>
  <si>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</si>
  <si>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</si>
  <si>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</si>
  <si>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</si>
  <si>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</si>
  <si>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</si>
  <si>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</si>
  <si>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</si>
  <si>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</si>
  <si>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</si>
  <si>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</si>
  <si>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</si>
  <si>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</si>
  <si>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</si>
  <si>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</si>
  <si>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</si>
  <si>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</si>
  <si>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</si>
  <si>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</si>
  <si>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</si>
  <si>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</si>
  <si>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</si>
  <si>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</si>
  <si>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</si>
  <si>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</si>
  <si>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</si>
  <si>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</si>
  <si>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</si>
  <si>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</si>
  <si>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</si>
  <si>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</si>
  <si>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</si>
  <si>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</si>
  <si>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</si>
  <si>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</si>
  <si>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</si>
  <si>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</si>
  <si>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</si>
  <si>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</si>
  <si>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</si>
  <si>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</si>
  <si>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</si>
  <si>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</si>
  <si>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</si>
  <si>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</si>
  <si>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</si>
  <si>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</si>
  <si>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</si>
  <si>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</si>
  <si>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</si>
  <si>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</si>
  <si>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</si>
  <si>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</si>
  <si>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</si>
  <si>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</si>
  <si>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</si>
  <si>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</si>
  <si>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</si>
  <si>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</si>
  <si>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</si>
  <si>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</si>
  <si>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</si>
  <si>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</si>
  <si>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</si>
  <si>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</si>
  <si>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</si>
  <si>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</si>
  <si>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</si>
  <si>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</si>
  <si>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</si>
  <si>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</si>
  <si>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</si>
  <si>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</si>
  <si>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</si>
  <si>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</si>
  <si>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</si>
  <si>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</si>
  <si>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</si>
  <si>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</si>
  <si>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</si>
  <si>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</si>
  <si>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</si>
  <si>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</si>
  <si>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</si>
  <si>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</si>
  <si>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</si>
  <si>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</si>
  <si>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</si>
  <si>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</si>
  <si>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</si>
  <si>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</si>
  <si>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</si>
  <si>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</si>
  <si>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</si>
  <si>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</si>
  <si>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</si>
  <si>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</si>
  <si>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</si>
  <si>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</si>
  <si>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</si>
  <si>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</si>
  <si>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</si>
  <si>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</si>
  <si>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</si>
  <si>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</si>
  <si>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</si>
  <si>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</si>
  <si>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</si>
  <si>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</si>
  <si>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</si>
  <si>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</si>
  <si>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</si>
  <si>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</si>
  <si>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</si>
  <si>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</si>
  <si>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</si>
  <si>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</si>
  <si>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</si>
  <si>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</si>
  <si>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</si>
  <si>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</si>
  <si>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</si>
  <si>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</si>
  <si>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</si>
  <si>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</si>
  <si>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</si>
  <si>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</si>
  <si>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</si>
  <si>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</si>
  <si>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</si>
  <si>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</si>
  <si>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</si>
  <si>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</si>
  <si>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</si>
  <si>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</si>
  <si>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</si>
  <si>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</si>
  <si>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</si>
  <si>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</si>
  <si>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</si>
  <si>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</si>
  <si>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</si>
  <si>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</si>
  <si>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</si>
  <si>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</si>
  <si>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</si>
  <si>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</si>
  <si>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</si>
  <si>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</si>
  <si>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</si>
  <si>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</si>
  <si>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</si>
  <si>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</si>
  <si>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</si>
  <si>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</si>
  <si>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</si>
  <si>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</si>
  <si>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</si>
  <si>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</si>
  <si>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</si>
  <si>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</si>
  <si>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</si>
  <si>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</si>
  <si>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</si>
  <si>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</si>
  <si>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</si>
  <si>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</si>
  <si>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</si>
  <si>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</si>
  <si>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</si>
  <si>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</si>
  <si>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</si>
  <si>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</si>
  <si>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</si>
  <si>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</si>
  <si>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</si>
  <si>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</si>
  <si>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</si>
  <si>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</si>
  <si>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</si>
  <si>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</si>
  <si>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</si>
  <si>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</si>
  <si>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</si>
  <si>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</si>
  <si>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</si>
  <si>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</si>
  <si>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</si>
  <si>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</si>
  <si>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</si>
  <si>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</si>
  <si>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</si>
  <si>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</si>
  <si>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</si>
  <si>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</si>
  <si>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</si>
  <si>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</si>
  <si>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</si>
  <si>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</si>
  <si>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</si>
  <si>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</si>
  <si>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</si>
  <si>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</si>
  <si>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</si>
  <si>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</si>
  <si>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</si>
  <si>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</si>
  <si>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</si>
  <si>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</si>
  <si>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</si>
  <si>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</si>
  <si>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</si>
  <si>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</si>
  <si>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</si>
  <si>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</si>
  <si>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</si>
  <si>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</si>
  <si>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</si>
  <si>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</si>
  <si>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</si>
  <si>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</si>
  <si>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</si>
  <si>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</si>
  <si>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</si>
  <si>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</si>
  <si>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</si>
  <si>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</si>
  <si>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</si>
  <si>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</si>
  <si>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</si>
  <si>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</si>
  <si>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</si>
  <si>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</si>
  <si>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</si>
  <si>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</si>
  <si>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</si>
  <si>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</si>
  <si>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</si>
  <si>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</si>
  <si>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</si>
  <si>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</si>
  <si>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</si>
  <si>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</si>
  <si>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</si>
  <si>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</si>
  <si>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</si>
  <si>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</si>
  <si>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</si>
  <si>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</si>
  <si>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</si>
  <si>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</si>
  <si>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</si>
  <si>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</si>
  <si>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</si>
  <si>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</si>
  <si>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</si>
  <si>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</si>
  <si>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</si>
  <si>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</si>
  <si>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</si>
  <si>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</si>
  <si>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</si>
  <si>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</si>
  <si>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</si>
  <si>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</si>
  <si>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</si>
  <si>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</si>
  <si>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</si>
  <si>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</si>
  <si>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</si>
  <si>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</si>
  <si>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</si>
  <si>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</si>
  <si>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</si>
  <si>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</si>
  <si>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</si>
  <si>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</si>
  <si>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</si>
  <si>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</si>
  <si>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</si>
  <si>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</si>
  <si>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</si>
  <si>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</si>
  <si>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</si>
  <si>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</si>
  <si>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</si>
  <si>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</si>
  <si>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</si>
  <si>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</si>
  <si>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</si>
  <si>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</si>
  <si>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</si>
  <si>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</si>
  <si>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</si>
  <si>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</si>
  <si>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</si>
  <si>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</si>
  <si>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</si>
  <si>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</si>
  <si>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</si>
  <si>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</si>
  <si>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</si>
  <si>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</si>
  <si>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</si>
  <si>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</si>
  <si>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</si>
  <si>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</si>
  <si>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</si>
  <si>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</si>
  <si>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</si>
  <si>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</si>
  <si>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</si>
  <si>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</si>
  <si>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</si>
  <si>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</si>
  <si>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</si>
  <si>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</si>
  <si>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</si>
  <si>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</si>
  <si>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</si>
  <si>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</si>
  <si>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</si>
  <si>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</si>
  <si>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</si>
  <si>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</si>
  <si>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</si>
  <si>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</si>
  <si>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</si>
  <si>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</si>
  <si>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</si>
  <si>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</si>
  <si>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</si>
  <si>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</si>
  <si>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</si>
  <si>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</si>
  <si>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</si>
  <si>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</si>
  <si>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</si>
  <si>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</si>
  <si>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</si>
  <si>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</si>
  <si>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</si>
  <si>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</si>
  <si>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</si>
  <si>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</si>
  <si>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</si>
  <si>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</si>
  <si>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</si>
  <si>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</si>
  <si>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</si>
  <si>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</si>
  <si>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</si>
  <si>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</si>
  <si>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</si>
  <si>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</si>
  <si>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</si>
  <si>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</si>
  <si>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</si>
  <si>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</si>
  <si>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</si>
  <si>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</si>
  <si>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</si>
  <si>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</si>
  <si>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</si>
  <si>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</si>
  <si>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</si>
  <si>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</si>
  <si>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</si>
  <si>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</si>
  <si>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</si>
  <si>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</si>
  <si>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</si>
  <si>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</si>
  <si>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</si>
  <si>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</si>
  <si>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</si>
  <si>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</si>
  <si>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</si>
  <si>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</si>
  <si>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</si>
  <si>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</si>
  <si>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</si>
  <si>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</si>
  <si>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</si>
  <si>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</si>
  <si>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</si>
  <si>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</si>
  <si>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</si>
  <si>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</si>
  <si>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</si>
  <si>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</si>
  <si>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</si>
  <si>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</si>
  <si>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</si>
  <si>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</si>
  <si>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</si>
  <si>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</si>
  <si>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</si>
  <si>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</si>
  <si>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</si>
  <si>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</si>
  <si>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</si>
  <si>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</si>
  <si>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</si>
  <si>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</si>
  <si>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</si>
  <si>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</si>
  <si>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</si>
  <si>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</si>
  <si>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</si>
  <si>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</si>
  <si>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</si>
  <si>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</si>
  <si>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</si>
  <si>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</si>
  <si>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</si>
  <si>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</si>
  <si>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</si>
  <si>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</si>
  <si>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</si>
  <si>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</si>
  <si>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</si>
  <si>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</si>
  <si>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</si>
  <si>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</si>
  <si>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</si>
  <si>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</si>
  <si>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</si>
  <si>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</si>
  <si>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</si>
  <si>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</si>
  <si>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</si>
  <si>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</si>
  <si>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</si>
  <si>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</si>
  <si>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</si>
  <si>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</si>
  <si>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</si>
  <si>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</si>
  <si>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</si>
  <si>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</si>
  <si>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</si>
  <si>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</si>
  <si>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</si>
  <si>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</si>
  <si>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</si>
  <si>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</si>
  <si>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</si>
  <si>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</si>
  <si>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</si>
  <si>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</si>
  <si>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</si>
  <si>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</si>
  <si>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</si>
  <si>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</si>
  <si>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</si>
  <si>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</si>
  <si>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</si>
  <si>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</si>
  <si>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</si>
  <si>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</si>
  <si>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</si>
  <si>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</si>
  <si>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</si>
  <si>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</si>
  <si>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</si>
  <si>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</si>
  <si>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</si>
  <si>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</si>
  <si>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</si>
  <si>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</si>
  <si>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</si>
  <si>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</si>
  <si>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</si>
  <si>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</si>
  <si>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</si>
  <si>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</si>
  <si>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</si>
  <si>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</si>
  <si>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</si>
  <si>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</si>
  <si>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</si>
  <si>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</si>
  <si>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</si>
  <si>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</si>
  <si>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</si>
  <si>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</si>
  <si>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</si>
  <si>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</si>
  <si>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</si>
  <si>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</si>
  <si>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</si>
  <si>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</si>
  <si>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</si>
  <si>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</si>
  <si>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</si>
  <si>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</si>
  <si>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</si>
  <si>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</si>
  <si>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</si>
  <si>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</si>
  <si>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</si>
  <si>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</si>
  <si>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</si>
  <si>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</si>
  <si>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</si>
  <si>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</si>
  <si>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</si>
  <si>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</si>
  <si>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</si>
  <si>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</si>
  <si>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</si>
  <si>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</si>
  <si>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</si>
  <si>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</si>
  <si>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</si>
  <si>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</si>
  <si>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</si>
  <si>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</si>
  <si>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</si>
  <si>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</si>
  <si>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</si>
  <si>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</si>
  <si>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</si>
  <si>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</si>
  <si>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</si>
  <si>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</si>
  <si>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</si>
  <si>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</si>
  <si>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</si>
  <si>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</si>
  <si>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</si>
  <si>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</si>
  <si>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</si>
  <si>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</si>
  <si>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</si>
  <si>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</si>
  <si>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</si>
  <si>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</si>
  <si>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</si>
  <si>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</si>
  <si>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</si>
  <si>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</si>
  <si>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</si>
  <si>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</si>
  <si>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</si>
  <si>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</si>
  <si>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</si>
  <si>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</si>
  <si>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</si>
  <si>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</si>
  <si>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</si>
  <si>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</si>
  <si>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</si>
  <si>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</si>
  <si>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</si>
  <si>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</si>
  <si>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</si>
  <si>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</si>
  <si>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</si>
  <si>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</si>
  <si>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</si>
  <si>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</si>
  <si>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</si>
  <si>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</si>
  <si>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</si>
  <si>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</si>
  <si>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</si>
  <si>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</si>
  <si>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</si>
  <si>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</si>
  <si>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</si>
  <si>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</si>
  <si>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</si>
  <si>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</si>
  <si>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</si>
  <si>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</si>
  <si>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</si>
  <si>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</si>
  <si>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</si>
  <si>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</si>
  <si>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</si>
  <si>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</si>
  <si>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</si>
  <si>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</si>
  <si>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</si>
  <si>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</si>
  <si>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</si>
  <si>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</si>
  <si>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</si>
  <si>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</si>
  <si>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</si>
  <si>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</si>
  <si>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</si>
  <si>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</si>
  <si>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</si>
  <si>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</si>
  <si>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</si>
  <si>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</si>
  <si>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</si>
  <si>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</si>
  <si>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</si>
  <si>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</si>
  <si>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</si>
  <si>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</si>
  <si>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</si>
  <si>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</si>
  <si>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</si>
  <si>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</si>
  <si>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</si>
  <si>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</si>
  <si>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</si>
  <si>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</si>
  <si>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</si>
  <si>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</si>
  <si>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</si>
  <si>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</si>
  <si>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</si>
  <si>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</si>
  <si>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</si>
  <si>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</si>
  <si>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</si>
  <si>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</si>
  <si>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</si>
  <si>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</si>
  <si>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</si>
  <si>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</si>
  <si>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</si>
  <si>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</si>
  <si>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</si>
  <si>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</si>
  <si>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</si>
  <si>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</si>
  <si>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</si>
  <si>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</si>
  <si>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</si>
  <si>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</si>
  <si>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</si>
  <si>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</si>
  <si>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</si>
  <si>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</si>
  <si>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</si>
  <si>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</si>
  <si>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</si>
  <si>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</si>
  <si>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</si>
  <si>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</si>
  <si>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</si>
  <si>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</si>
  <si>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</si>
  <si>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</si>
  <si>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</si>
  <si>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</si>
  <si>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</si>
  <si>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</si>
  <si>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</si>
  <si>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</si>
  <si>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</si>
  <si>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</si>
  <si>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</si>
  <si>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</si>
  <si>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</si>
  <si>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</si>
  <si>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</si>
  <si>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</si>
  <si>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</si>
  <si>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</si>
  <si>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</si>
  <si>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</si>
  <si>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</si>
  <si>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</si>
  <si>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</si>
  <si>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</si>
  <si>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</si>
  <si>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</si>
  <si>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</si>
  <si>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</si>
  <si>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</si>
  <si>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</si>
  <si>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</si>
  <si>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</si>
  <si>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</si>
  <si>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</si>
  <si>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</si>
  <si>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</si>
  <si>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</si>
  <si>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</si>
  <si>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</si>
  <si>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</si>
  <si>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</si>
  <si>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</si>
  <si>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</si>
  <si>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</si>
  <si>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</si>
  <si>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</si>
  <si>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</si>
  <si>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</si>
  <si>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</si>
  <si>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</si>
  <si>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</si>
  <si>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</si>
  <si>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</si>
  <si>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</si>
  <si>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</si>
  <si>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</si>
  <si>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</si>
  <si>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</si>
  <si>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</si>
  <si>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</si>
  <si>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</si>
  <si>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</si>
  <si>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</si>
  <si>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</si>
  <si>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</si>
  <si>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</si>
  <si>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</si>
  <si>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</si>
  <si>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</si>
  <si>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</si>
  <si>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</si>
  <si>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</si>
  <si>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</si>
  <si>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</si>
  <si>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</si>
  <si>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</si>
  <si>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</si>
  <si>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</si>
  <si>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</si>
  <si>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</si>
  <si>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</si>
  <si>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</si>
  <si>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</si>
  <si>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</si>
  <si>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</si>
  <si>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</si>
  <si>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</si>
  <si>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</si>
  <si>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</si>
  <si>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</si>
  <si>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</si>
  <si>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</si>
  <si>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</si>
  <si>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</si>
  <si>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</si>
  <si>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</si>
  <si>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</si>
  <si>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</si>
  <si>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</si>
  <si>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</si>
  <si>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</si>
  <si>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</si>
  <si>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</si>
  <si>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</si>
  <si>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</si>
  <si>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</si>
  <si>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</si>
  <si>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</si>
  <si>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</si>
  <si>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</si>
  <si>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</si>
  <si>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</si>
  <si>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</si>
  <si>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</si>
  <si>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</si>
  <si>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</si>
  <si>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</si>
  <si>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</si>
  <si>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</si>
  <si>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</si>
  <si>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</si>
  <si>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</si>
  <si>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</si>
  <si>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</si>
  <si>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</si>
  <si>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</si>
  <si>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</si>
  <si>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</si>
  <si>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</si>
  <si>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</si>
  <si>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</si>
  <si>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</si>
  <si>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</si>
  <si>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</si>
  <si>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</si>
  <si>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</si>
  <si>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</si>
  <si>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</si>
  <si>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</si>
  <si>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</si>
  <si>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</si>
  <si>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</si>
  <si>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</si>
  <si>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</si>
  <si>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</si>
  <si>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</si>
  <si>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</si>
  <si>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</si>
  <si>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</si>
  <si>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</si>
  <si>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</si>
  <si>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</si>
  <si>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</si>
  <si>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</si>
  <si>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</si>
  <si>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</si>
  <si>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</si>
  <si>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</si>
  <si>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</si>
  <si>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</si>
  <si>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</si>
  <si>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</si>
  <si>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</si>
  <si>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</si>
  <si>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</si>
  <si>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</si>
  <si>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</si>
  <si>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</si>
  <si>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</si>
  <si>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</si>
  <si>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</si>
  <si>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</si>
  <si>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</si>
  <si>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</si>
  <si>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</si>
  <si>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</si>
  <si>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</si>
  <si>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</si>
  <si>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</si>
  <si>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</si>
  <si>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</si>
  <si>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</si>
  <si>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</si>
  <si>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</si>
  <si>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</si>
  <si>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</si>
  <si>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</si>
  <si>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</si>
  <si>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</si>
  <si>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</si>
  <si>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</si>
  <si>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</si>
  <si>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</si>
  <si>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</si>
  <si>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</si>
  <si>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</si>
  <si>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</si>
  <si>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</si>
  <si>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</si>
  <si>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</si>
  <si>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</si>
  <si>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</si>
  <si>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</si>
  <si>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</si>
  <si>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</si>
  <si>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</si>
  <si>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</si>
  <si>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</si>
  <si>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</si>
  <si>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</si>
  <si>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</si>
  <si>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</si>
  <si>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</si>
  <si>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</si>
  <si>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</si>
  <si>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</si>
  <si>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</si>
  <si>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</si>
  <si>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</si>
  <si>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</si>
  <si>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</si>
  <si>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</si>
  <si>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</si>
  <si>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</si>
  <si>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</si>
  <si>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</si>
  <si>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</si>
  <si>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</si>
  <si>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</si>
  <si>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</si>
  <si>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</si>
  <si>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</si>
  <si>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</si>
  <si>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</si>
  <si>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</si>
  <si>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</si>
  <si>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</si>
  <si>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</si>
  <si>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</si>
  <si>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</si>
  <si>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</si>
  <si>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</si>
  <si>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</si>
  <si>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</si>
  <si>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</si>
  <si>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</si>
  <si>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</si>
  <si>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</si>
  <si>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</si>
  <si>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</si>
  <si>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</si>
  <si>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</si>
  <si>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</si>
  <si>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</si>
  <si>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</si>
  <si>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</si>
  <si>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</si>
  <si>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</si>
  <si>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</si>
  <si>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</si>
  <si>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</si>
  <si>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</si>
  <si>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</si>
  <si>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</si>
  <si>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</si>
  <si>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</si>
  <si>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</si>
  <si>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</si>
  <si>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</si>
  <si>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</si>
  <si>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</si>
  <si>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</si>
  <si>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</si>
  <si>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</si>
  <si>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</si>
  <si>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</si>
  <si>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</si>
  <si>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</si>
  <si>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</si>
  <si>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</si>
  <si>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</si>
  <si>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</si>
  <si>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</si>
  <si>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</si>
  <si>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</si>
  <si>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</si>
  <si>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</si>
  <si>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</si>
  <si>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</si>
  <si>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</si>
  <si>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</si>
  <si>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</si>
  <si>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</si>
  <si>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</si>
  <si>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</si>
  <si>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</si>
  <si>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</si>
  <si>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</si>
  <si>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</si>
  <si>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</si>
  <si>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</si>
  <si>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</si>
  <si>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</si>
  <si>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</si>
  <si>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</si>
  <si>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</si>
  <si>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</si>
  <si>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</si>
  <si>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</si>
  <si>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</si>
  <si>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</si>
  <si>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</si>
  <si>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</si>
  <si>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</si>
  <si>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</si>
  <si>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</si>
  <si>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</si>
  <si>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</si>
  <si>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</si>
  <si>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</si>
  <si>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</si>
  <si>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</si>
  <si>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</si>
  <si>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</si>
  <si>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</si>
  <si>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</si>
  <si>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</si>
  <si>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</si>
  <si>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</si>
  <si>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</si>
  <si>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</si>
  <si>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</si>
  <si>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</si>
  <si>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</si>
  <si>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</si>
  <si>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</si>
  <si>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</si>
  <si>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</si>
  <si>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</si>
  <si>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</si>
  <si>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</si>
  <si>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</si>
  <si>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</si>
  <si>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</si>
  <si>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</si>
  <si>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</si>
  <si>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</si>
  <si>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</si>
  <si>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</si>
  <si>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</si>
  <si>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</si>
  <si>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</si>
  <si>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</si>
  <si>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</si>
  <si>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</si>
  <si>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</si>
  <si>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</si>
  <si>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</si>
  <si>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</si>
  <si>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</si>
  <si>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</si>
  <si>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</si>
  <si>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</si>
  <si>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</si>
  <si>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</si>
  <si>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</si>
  <si>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</si>
  <si>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</si>
  <si>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</si>
  <si>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</si>
  <si>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</si>
  <si>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</si>
  <si>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</si>
  <si>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</si>
  <si>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</si>
  <si>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</si>
  <si>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</si>
  <si>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</si>
  <si>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</si>
  <si>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</si>
  <si>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</si>
  <si>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</si>
  <si>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</si>
  <si>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</si>
  <si>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</si>
  <si>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</si>
  <si>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</si>
  <si>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</si>
  <si>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</si>
  <si>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</si>
  <si>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</si>
  <si>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</si>
  <si>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</si>
  <si>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</si>
  <si>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</si>
  <si>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</si>
  <si>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</si>
  <si>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</si>
  <si>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</si>
  <si>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</si>
  <si>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</si>
  <si>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</si>
  <si>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</si>
  <si>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</si>
  <si>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</si>
  <si>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</si>
  <si>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</si>
  <si>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</si>
  <si>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</si>
  <si>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</si>
  <si>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</si>
  <si>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</si>
  <si>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</si>
  <si>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</si>
  <si>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</si>
  <si>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</si>
  <si>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</si>
  <si>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</si>
  <si>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</si>
  <si>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</si>
  <si>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</si>
  <si>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</si>
  <si>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</si>
  <si>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</si>
  <si>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</si>
  <si>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</si>
  <si>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</si>
  <si>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</si>
  <si>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</si>
  <si>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</si>
  <si>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</si>
  <si>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</si>
  <si>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</si>
  <si>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</si>
  <si>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</si>
  <si>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</si>
  <si>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</si>
  <si>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</si>
  <si>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</si>
  <si>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</si>
  <si>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</si>
  <si>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</si>
  <si>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</si>
  <si>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</si>
  <si>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</si>
  <si>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</si>
  <si>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</si>
  <si>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</si>
  <si>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</si>
  <si>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</si>
  <si>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</si>
  <si>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</si>
  <si>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</si>
  <si>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</si>
  <si>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</si>
  <si>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</si>
  <si>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</si>
  <si>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</si>
  <si>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</si>
  <si>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</si>
  <si>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</si>
  <si>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</si>
  <si>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</si>
  <si>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</si>
  <si>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</si>
  <si>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</si>
  <si>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</si>
  <si>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</si>
  <si>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</si>
  <si>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</si>
  <si>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</si>
  <si>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</si>
  <si>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</si>
  <si>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</si>
  <si>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</si>
  <si>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</si>
  <si>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</si>
  <si>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</si>
  <si>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</si>
  <si>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</si>
  <si>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</si>
  <si>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</si>
  <si>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</si>
  <si>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</si>
  <si>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</si>
  <si>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</si>
  <si>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</si>
  <si>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</si>
  <si>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</si>
  <si>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</si>
  <si>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</si>
  <si>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</si>
  <si>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</si>
  <si>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</si>
  <si>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</si>
  <si>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</si>
  <si>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</si>
  <si>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</si>
  <si>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</si>
  <si>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</si>
  <si>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</si>
  <si>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</si>
  <si>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</si>
  <si>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</si>
  <si>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</si>
  <si>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</si>
  <si>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</si>
  <si>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</si>
  <si>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</si>
  <si>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</si>
  <si>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</si>
  <si>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</si>
  <si>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</si>
  <si>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</si>
  <si>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</si>
  <si>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</si>
  <si>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</si>
  <si>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</si>
  <si>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</si>
  <si>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</si>
  <si>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</si>
  <si>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</si>
  <si>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</si>
  <si>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</si>
  <si>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</si>
  <si>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</si>
  <si>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</si>
  <si>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</si>
  <si>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</si>
  <si>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</si>
  <si>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</si>
  <si>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</si>
  <si>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</si>
  <si>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</si>
  <si>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</si>
  <si>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</si>
  <si>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</si>
  <si>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</si>
  <si>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</si>
  <si>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</si>
  <si>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</si>
  <si>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</si>
  <si>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</si>
  <si>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</si>
  <si>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</si>
  <si>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</si>
  <si>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</si>
  <si>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</si>
  <si>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</si>
  <si>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</si>
  <si>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</si>
  <si>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</si>
  <si>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</si>
  <si>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</si>
  <si>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</si>
  <si>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</si>
  <si>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</si>
  <si>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</si>
  <si>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</si>
  <si>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</si>
  <si>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</si>
  <si>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</si>
  <si>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</si>
  <si>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</si>
  <si>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</si>
  <si>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</si>
  <si>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</si>
  <si>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</si>
  <si>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</si>
  <si>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</si>
  <si>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</si>
  <si>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</si>
  <si>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</si>
  <si>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</si>
  <si>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</si>
  <si>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</si>
  <si>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</si>
  <si>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</si>
  <si>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</si>
  <si>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</si>
  <si>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</si>
  <si>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</si>
  <si>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</si>
  <si>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</si>
  <si>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</si>
  <si>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</si>
  <si>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</si>
  <si>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</si>
  <si>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</si>
  <si>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</si>
  <si>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</si>
  <si>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</si>
  <si>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</si>
  <si>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</si>
  <si>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</si>
  <si>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</si>
  <si>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</si>
  <si>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</si>
  <si>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</si>
  <si>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</si>
  <si>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</si>
  <si>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</si>
  <si>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</si>
  <si>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</si>
  <si>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</si>
  <si>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</si>
  <si>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</si>
  <si>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</si>
  <si>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</si>
  <si>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</si>
  <si>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</si>
  <si>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</si>
  <si>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</si>
  <si>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</si>
  <si>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</si>
  <si>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</si>
  <si>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</si>
  <si>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</si>
  <si>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</si>
  <si>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</si>
  <si>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</si>
  <si>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</si>
  <si>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</si>
  <si>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</si>
  <si>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</si>
  <si>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</si>
  <si>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</si>
  <si>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</si>
  <si>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</si>
  <si>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</si>
  <si>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</si>
  <si>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</si>
  <si>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</si>
  <si>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</si>
  <si>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</si>
  <si>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</si>
  <si>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</si>
  <si>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</si>
  <si>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</si>
  <si>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</si>
  <si>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</si>
  <si>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</si>
  <si>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</si>
  <si>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</si>
  <si>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</si>
  <si>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</si>
  <si>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</si>
  <si>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</si>
  <si>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</si>
  <si>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</si>
  <si>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</si>
  <si>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</si>
  <si>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</si>
  <si>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</si>
  <si>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</si>
  <si>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</si>
  <si>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</si>
  <si>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</si>
  <si>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</si>
  <si>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</si>
  <si>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</si>
  <si>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</si>
  <si>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</si>
  <si>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</si>
  <si>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</si>
  <si>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</si>
  <si>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</si>
  <si>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</si>
  <si>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</si>
  <si>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</si>
  <si>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</si>
  <si>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</si>
  <si>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</si>
  <si>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</si>
  <si>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</si>
  <si>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</si>
  <si>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</si>
  <si>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</si>
  <si>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</si>
  <si>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</si>
  <si>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</si>
  <si>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</si>
  <si>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</si>
  <si>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</si>
  <si>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</si>
  <si>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</si>
  <si>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</si>
  <si>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</si>
  <si>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</si>
  <si>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</si>
  <si>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</si>
  <si>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</si>
  <si>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</si>
  <si>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</si>
  <si>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</si>
  <si>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</si>
  <si>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</si>
  <si>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</si>
  <si>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</si>
  <si>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</si>
  <si>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</si>
  <si>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</si>
  <si>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</si>
  <si>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</si>
  <si>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</si>
  <si>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</si>
  <si>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</si>
  <si>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</si>
  <si>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</si>
  <si>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</si>
  <si>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</si>
  <si>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</si>
  <si>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</si>
  <si>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</si>
  <si>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</si>
  <si>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</si>
  <si>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</si>
  <si>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</si>
  <si>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</si>
  <si>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</si>
  <si>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</si>
  <si>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</si>
  <si>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</si>
  <si>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</si>
  <si>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</si>
  <si>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</si>
  <si>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</si>
  <si>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</si>
  <si>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</si>
  <si>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</si>
  <si>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</si>
  <si>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</si>
  <si>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</si>
  <si>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</si>
  <si>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</si>
  <si>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</si>
  <si>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</si>
  <si>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</si>
  <si>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</si>
  <si>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</si>
  <si>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</si>
  <si>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</si>
  <si>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</si>
  <si>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</si>
  <si>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</si>
  <si>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</si>
  <si>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</si>
  <si>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</si>
  <si>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</si>
  <si>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</si>
  <si>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</si>
  <si>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</si>
  <si>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</si>
  <si>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</si>
  <si>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</si>
  <si>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</si>
  <si>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</si>
  <si>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</si>
  <si>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</si>
  <si>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</si>
  <si>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</si>
  <si>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</si>
  <si>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</si>
  <si>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</si>
  <si>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</si>
  <si>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</si>
  <si>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</si>
  <si>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</si>
  <si>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</si>
  <si>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</si>
  <si>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</si>
  <si>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</si>
  <si>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</si>
  <si>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</si>
  <si>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</si>
  <si>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</si>
  <si>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</si>
  <si>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</si>
  <si>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</si>
  <si>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</si>
  <si>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</si>
  <si>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</si>
  <si>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</si>
  <si>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</si>
  <si>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</si>
  <si>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</si>
  <si>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</si>
  <si>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</si>
  <si>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</si>
  <si>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</si>
  <si>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</si>
  <si>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</si>
  <si>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</si>
  <si>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</si>
  <si>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</si>
  <si>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</si>
  <si>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</si>
  <si>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</si>
  <si>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</si>
  <si>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</si>
  <si>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</si>
  <si>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</si>
  <si>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</si>
  <si>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</si>
  <si>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</si>
  <si>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</si>
  <si>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</si>
  <si>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</si>
  <si>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</si>
  <si>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</si>
  <si>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</si>
  <si>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</si>
  <si>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</si>
  <si>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</si>
  <si>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</si>
  <si>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</si>
  <si>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</si>
  <si>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</si>
  <si>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</si>
  <si>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</si>
  <si>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</si>
  <si>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</si>
  <si>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</si>
  <si>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</si>
  <si>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</si>
  <si>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</si>
  <si>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</si>
  <si>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</si>
  <si>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</si>
  <si>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</si>
  <si>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</si>
  <si>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</si>
  <si>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</si>
  <si>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</si>
  <si>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</si>
  <si>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</si>
  <si>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</si>
  <si>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</si>
  <si>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</si>
  <si>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</si>
  <si>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</si>
  <si>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</si>
  <si>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</si>
  <si>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</si>
  <si>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</si>
  <si>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</si>
  <si>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</si>
  <si>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</si>
  <si>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</si>
  <si>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</si>
  <si>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</si>
  <si>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</si>
  <si>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</si>
  <si>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</si>
  <si>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</si>
  <si>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</si>
  <si>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</si>
  <si>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</si>
  <si>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</si>
  <si>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</si>
  <si>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</si>
  <si>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</si>
  <si>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</si>
  <si>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</si>
  <si>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</si>
  <si>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</si>
  <si>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</si>
  <si>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</si>
  <si>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</si>
  <si>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</si>
  <si>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</si>
  <si>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</si>
  <si>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</si>
  <si>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</si>
  <si>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</si>
  <si>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</si>
  <si>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</si>
  <si>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</si>
  <si>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</si>
  <si>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</si>
  <si>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</si>
  <si>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</si>
  <si>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</si>
  <si>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</si>
  <si>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</si>
  <si>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</si>
  <si>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</si>
  <si>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</si>
  <si>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</si>
  <si>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</si>
  <si>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</si>
  <si>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</si>
  <si>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</si>
  <si>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</si>
  <si>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</si>
  <si>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</si>
  <si>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</si>
  <si>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</si>
  <si>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</si>
  <si>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</si>
  <si>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</si>
  <si>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</si>
  <si>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</si>
  <si>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</si>
  <si>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</si>
  <si>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</si>
  <si>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</si>
  <si>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</si>
  <si>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</si>
  <si>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</si>
  <si>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</si>
  <si>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</si>
  <si>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</si>
  <si>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</si>
  <si>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</si>
  <si>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</si>
  <si>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</si>
  <si>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</si>
  <si>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</si>
  <si>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</si>
  <si>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</si>
  <si>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</si>
  <si>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</si>
  <si>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</si>
  <si>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</si>
  <si>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</si>
  <si>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</si>
  <si>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</si>
  <si>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</si>
  <si>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</si>
  <si>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</si>
  <si>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</si>
  <si>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</si>
  <si>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</si>
  <si>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</si>
  <si>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</si>
  <si>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</si>
  <si>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</si>
  <si>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</si>
  <si>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</si>
  <si>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</si>
  <si>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</si>
  <si>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</si>
  <si>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</si>
  <si>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</si>
  <si>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</si>
  <si>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</si>
  <si>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</si>
  <si>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</si>
  <si>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</si>
  <si>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</si>
  <si>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</si>
  <si>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</si>
  <si>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</si>
  <si>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</si>
  <si>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</si>
  <si>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</si>
  <si>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</si>
  <si>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</si>
  <si>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</si>
  <si>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</si>
  <si>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</si>
  <si>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</si>
  <si>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</si>
  <si>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</si>
  <si>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</si>
  <si>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</si>
  <si>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</si>
  <si>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</si>
  <si>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</si>
  <si>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</si>
  <si>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</si>
  <si>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</si>
  <si>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</si>
  <si>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</si>
  <si>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</si>
  <si>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</si>
  <si>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</si>
  <si>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</si>
  <si>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</si>
  <si>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</si>
  <si>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</si>
  <si>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</si>
  <si>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</si>
  <si>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</si>
  <si>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</si>
  <si>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</si>
  <si>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</si>
  <si>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</si>
  <si>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</si>
  <si>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</si>
  <si>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</si>
  <si>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</si>
  <si>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</si>
  <si>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</si>
  <si>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</si>
  <si>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</si>
  <si>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</si>
  <si>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</si>
  <si>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</si>
  <si>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</si>
  <si>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</si>
  <si>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</si>
  <si>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</si>
  <si>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</si>
  <si>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</si>
  <si>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</si>
  <si>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</si>
  <si>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</si>
  <si>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</si>
  <si>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</si>
  <si>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</si>
  <si>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</si>
  <si>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</si>
  <si>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</si>
  <si>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</si>
  <si>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</si>
  <si>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</si>
  <si>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</si>
  <si>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</si>
  <si>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</si>
  <si>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</si>
  <si>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</si>
  <si>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</si>
  <si>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</si>
  <si>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</si>
  <si>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</si>
  <si>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</si>
  <si>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</si>
  <si>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</si>
  <si>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</si>
  <si>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</si>
  <si>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</si>
  <si>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</si>
  <si>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</si>
  <si>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</si>
  <si>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</si>
  <si>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</si>
  <si>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</si>
  <si>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</si>
  <si>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</si>
  <si>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</si>
  <si>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</si>
  <si>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</si>
  <si>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</si>
  <si>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</si>
  <si>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</si>
  <si>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</si>
  <si>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</si>
  <si>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</si>
  <si>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</si>
  <si>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</si>
  <si>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</si>
  <si>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</si>
  <si>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</si>
  <si>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</si>
  <si>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</si>
  <si>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</si>
  <si>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</si>
  <si>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</si>
  <si>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</si>
  <si>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</si>
  <si>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</si>
  <si>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</si>
  <si>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</si>
  <si>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</si>
  <si>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</si>
  <si>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</si>
  <si>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</si>
  <si>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</si>
  <si>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</si>
  <si>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</si>
  <si>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</si>
  <si>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</si>
  <si>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</si>
  <si>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</si>
  <si>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</si>
  <si>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</si>
  <si>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</si>
  <si>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</si>
  <si>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</si>
  <si>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</si>
  <si>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</si>
  <si>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</si>
  <si>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</si>
  <si>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</si>
  <si>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</si>
  <si>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</si>
  <si>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</si>
  <si>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</si>
  <si>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</si>
  <si>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</si>
  <si>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</si>
  <si>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</si>
  <si>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</si>
  <si>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</si>
  <si>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</si>
  <si>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</si>
  <si>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</si>
  <si>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</si>
  <si>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</si>
  <si>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OPĆINA ŽUPA DUBROVAČKA</t>
  </si>
  <si>
    <t>2025-06</t>
  </si>
  <si>
    <t>06-2024</t>
  </si>
  <si>
    <t>Općina Župa dubrovačka</t>
  </si>
  <si>
    <t>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</si>
</sst>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3971878.37</v>
      </c>
      <c r="D2" s="6">
        <f>'PR-RAS'!E6</f>
        <v>4673803.8800000008</v>
      </c>
      <c r="E2" s="6">
        <v>0</v>
      </c>
      <c r="F2" s="6">
        <v>0</v>
      </c>
      <c r="G2" s="7">
        <f t="shared" ref="G2:G274" si="0">(B2/1000)*(C2*1+D2*2)</f>
        <v>13319.486130000003</v>
      </c>
      <c r="H2" s="7">
        <f t="shared" ref="H2:H274" si="1">ABS(C2-ROUND(C2,0))+ABS(D2-ROUND(D2,0))</f>
        <v>0.48999999929219484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2469019.46</v>
      </c>
      <c r="D3" s="1">
        <f>'PR-RAS'!E7</f>
        <v>3012477.25</v>
      </c>
      <c r="E3" s="1">
        <v>0</v>
      </c>
      <c r="F3" s="1">
        <v>0</v>
      </c>
      <c r="G3" s="2">
        <f t="shared" si="0"/>
        <v>16987.947920000002</v>
      </c>
      <c r="H3" s="2">
        <f t="shared" si="1"/>
        <v>0.7099999999627471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2035703.85</v>
      </c>
      <c r="D4" s="1">
        <f>'PR-RAS'!E8</f>
        <v>2722304.4099999997</v>
      </c>
      <c r="E4" s="1">
        <v>0</v>
      </c>
      <c r="F4" s="1">
        <v>0</v>
      </c>
      <c r="G4" s="2">
        <f t="shared" si="0"/>
        <v>22440.938010000002</v>
      </c>
      <c r="H4" s="2">
        <f t="shared" si="1"/>
        <v>0.55999999959021807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2035703.85</v>
      </c>
      <c r="D5" s="1">
        <f>'PR-RAS'!E9</f>
        <v>2634535.85</v>
      </c>
      <c r="E5" s="1">
        <v>0</v>
      </c>
      <c r="F5" s="1">
        <v>0</v>
      </c>
      <c r="G5" s="2">
        <f t="shared" si="0"/>
        <v>29219.102200000005</v>
      </c>
      <c r="H5" s="2">
        <f t="shared" si="1"/>
        <v>0.29999999981373549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171799.75</v>
      </c>
      <c r="E6" s="1">
        <v>0</v>
      </c>
      <c r="F6" s="1">
        <v>0</v>
      </c>
      <c r="G6" s="2">
        <f t="shared" si="0"/>
        <v>1717.9974999999999</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269084.77</v>
      </c>
      <c r="E7" s="1">
        <v>0</v>
      </c>
      <c r="F7" s="1">
        <v>0</v>
      </c>
      <c r="G7" s="2">
        <f t="shared" si="0"/>
        <v>3229.0172400000001</v>
      </c>
      <c r="H7" s="2">
        <f t="shared" si="1"/>
        <v>0.22999999998137355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195985.05</v>
      </c>
      <c r="E8" s="1">
        <v>0</v>
      </c>
      <c r="F8" s="1">
        <v>0</v>
      </c>
      <c r="G8" s="2">
        <f t="shared" si="0"/>
        <v>2743.7907</v>
      </c>
      <c r="H8" s="2">
        <f t="shared" si="1"/>
        <v>4.9999999988358468E-2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187825.65</v>
      </c>
      <c r="E9" s="1">
        <v>0</v>
      </c>
      <c r="F9" s="1">
        <v>0</v>
      </c>
      <c r="G9" s="2">
        <f t="shared" si="0"/>
        <v>3005.2103999999999</v>
      </c>
      <c r="H9" s="2">
        <f t="shared" si="1"/>
        <v>0.35000000000582077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736926.66</v>
      </c>
      <c r="E11" s="1">
        <v>0</v>
      </c>
      <c r="F11" s="1">
        <v>0</v>
      </c>
      <c r="G11" s="2">
        <f t="shared" si="0"/>
        <v>14738.533200000002</v>
      </c>
      <c r="H11" s="2">
        <f t="shared" si="1"/>
        <v>0.33999999996740371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401060.25</v>
      </c>
      <c r="D19" s="1">
        <f>'PR-RAS'!E23</f>
        <v>253170.47</v>
      </c>
      <c r="E19" s="1">
        <v>0</v>
      </c>
      <c r="F19" s="1">
        <v>0</v>
      </c>
      <c r="G19" s="2">
        <f t="shared" si="0"/>
        <v>16333.221419999998</v>
      </c>
      <c r="H19" s="2">
        <f t="shared" si="1"/>
        <v>0.72000000000116415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4724.6499999999996</v>
      </c>
      <c r="D20" s="1">
        <f>'PR-RAS'!E24</f>
        <v>6762.84</v>
      </c>
      <c r="E20" s="1">
        <v>0</v>
      </c>
      <c r="F20" s="1">
        <v>0</v>
      </c>
      <c r="G20" s="2">
        <f t="shared" si="0"/>
        <v>346.75627000000003</v>
      </c>
      <c r="H20" s="2">
        <f t="shared" si="1"/>
        <v>0.51000000000021828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396335.6</v>
      </c>
      <c r="D23" s="1">
        <f>'PR-RAS'!E27</f>
        <v>246407.63</v>
      </c>
      <c r="E23" s="1">
        <v>0</v>
      </c>
      <c r="F23" s="1">
        <v>0</v>
      </c>
      <c r="G23" s="2">
        <f t="shared" si="0"/>
        <v>19561.318919999998</v>
      </c>
      <c r="H23" s="2">
        <f t="shared" si="1"/>
        <v>0.77000000001862645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32255.360000000001</v>
      </c>
      <c r="D25" s="1">
        <f>'PR-RAS'!E29</f>
        <v>37002.370000000003</v>
      </c>
      <c r="E25" s="1">
        <v>0</v>
      </c>
      <c r="F25" s="1">
        <v>0</v>
      </c>
      <c r="G25" s="2">
        <f t="shared" si="0"/>
        <v>2550.2424000000001</v>
      </c>
      <c r="H25" s="2">
        <f t="shared" si="1"/>
        <v>0.73000000000320142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32255.360000000001</v>
      </c>
      <c r="D27" s="1">
        <f>'PR-RAS'!E31</f>
        <v>37002.370000000003</v>
      </c>
      <c r="E27" s="1">
        <v>0</v>
      </c>
      <c r="F27" s="1">
        <v>0</v>
      </c>
      <c r="G27" s="2">
        <f t="shared" si="0"/>
        <v>2762.7626</v>
      </c>
      <c r="H27" s="2">
        <f t="shared" si="1"/>
        <v>0.73000000000320142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104572.92</v>
      </c>
      <c r="D45" s="1">
        <f>'PR-RAS'!E49</f>
        <v>269101.48</v>
      </c>
      <c r="E45" s="1">
        <v>0</v>
      </c>
      <c r="F45" s="1">
        <v>0</v>
      </c>
      <c r="G45" s="2">
        <f t="shared" si="0"/>
        <v>28282.138719999999</v>
      </c>
      <c r="H45" s="2">
        <f t="shared" si="1"/>
        <v>0.55999999998311978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104572.92</v>
      </c>
      <c r="D54" s="1">
        <f>'PR-RAS'!E58</f>
        <v>155976.48000000001</v>
      </c>
      <c r="E54" s="1">
        <v>0</v>
      </c>
      <c r="F54" s="1">
        <v>0</v>
      </c>
      <c r="G54" s="2">
        <f t="shared" si="0"/>
        <v>22075.871640000001</v>
      </c>
      <c r="H54" s="2">
        <f t="shared" si="1"/>
        <v>0.56000000001222361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103785.66</v>
      </c>
      <c r="D55" s="1">
        <f>'PR-RAS'!E59</f>
        <v>155264.92000000001</v>
      </c>
      <c r="E55" s="1">
        <v>0</v>
      </c>
      <c r="F55" s="1">
        <v>0</v>
      </c>
      <c r="G55" s="2">
        <f t="shared" si="0"/>
        <v>22373.037</v>
      </c>
      <c r="H55" s="2">
        <f t="shared" si="1"/>
        <v>0.41999999998370185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787.26</v>
      </c>
      <c r="D56" s="1">
        <f>'PR-RAS'!E60</f>
        <v>711.56</v>
      </c>
      <c r="E56" s="1">
        <v>0</v>
      </c>
      <c r="F56" s="1">
        <v>0</v>
      </c>
      <c r="G56" s="2">
        <f t="shared" si="0"/>
        <v>121.57090000000001</v>
      </c>
      <c r="H56" s="2">
        <f t="shared" si="1"/>
        <v>0.70000000000004547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70000</v>
      </c>
      <c r="E57" s="1">
        <v>0</v>
      </c>
      <c r="F57" s="1">
        <v>0</v>
      </c>
      <c r="G57" s="2">
        <f t="shared" si="0"/>
        <v>7840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70000</v>
      </c>
      <c r="E59" s="1">
        <v>0</v>
      </c>
      <c r="F59" s="1">
        <v>0</v>
      </c>
      <c r="G59" s="2">
        <f t="shared" si="0"/>
        <v>8120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43125</v>
      </c>
      <c r="E70" s="1">
        <v>0</v>
      </c>
      <c r="F70" s="1">
        <v>0</v>
      </c>
      <c r="G70" s="2">
        <f t="shared" si="0"/>
        <v>5951.2500000000009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43125</v>
      </c>
      <c r="E72" s="1">
        <v>0</v>
      </c>
      <c r="F72" s="1">
        <v>0</v>
      </c>
      <c r="G72" s="2">
        <f t="shared" si="0"/>
        <v>6123.7499999999991</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511117.60999999993</v>
      </c>
      <c r="D78" s="1">
        <f>'PR-RAS'!E82</f>
        <v>423224.45</v>
      </c>
      <c r="E78" s="1">
        <v>0</v>
      </c>
      <c r="F78" s="1">
        <v>0</v>
      </c>
      <c r="G78" s="2">
        <f t="shared" si="0"/>
        <v>104532.62127</v>
      </c>
      <c r="H78" s="2">
        <f t="shared" si="1"/>
        <v>0.84000000008381903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8.2899999999999991</v>
      </c>
      <c r="D79" s="1">
        <f>'PR-RAS'!E83</f>
        <v>10.66</v>
      </c>
      <c r="E79" s="1">
        <v>0</v>
      </c>
      <c r="F79" s="1">
        <v>0</v>
      </c>
      <c r="G79" s="2">
        <f t="shared" si="0"/>
        <v>2.30958</v>
      </c>
      <c r="H79" s="2">
        <f t="shared" si="1"/>
        <v>0.62999999999999901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8.2899999999999991</v>
      </c>
      <c r="D81" s="1">
        <f>'PR-RAS'!E85</f>
        <v>0</v>
      </c>
      <c r="E81" s="1">
        <v>0</v>
      </c>
      <c r="F81" s="1">
        <v>0</v>
      </c>
      <c r="G81" s="2">
        <f t="shared" si="0"/>
        <v>0.6631999999999999</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10.66</v>
      </c>
      <c r="E82" s="1">
        <v>0</v>
      </c>
      <c r="F82" s="1">
        <v>0</v>
      </c>
      <c r="G82" s="2">
        <f t="shared" si="0"/>
        <v>1.72692</v>
      </c>
      <c r="H82" s="2">
        <f t="shared" si="1"/>
        <v>0.33999999999999986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511109.31999999995</v>
      </c>
      <c r="D87" s="1">
        <f>'PR-RAS'!E91</f>
        <v>423213.79000000004</v>
      </c>
      <c r="E87" s="1">
        <v>0</v>
      </c>
      <c r="F87" s="1">
        <v>0</v>
      </c>
      <c r="G87" s="2">
        <f t="shared" si="0"/>
        <v>116748.17339999999</v>
      </c>
      <c r="H87" s="2">
        <f t="shared" si="1"/>
        <v>0.52999999991152436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160538.29999999999</v>
      </c>
      <c r="D88" s="1">
        <f>'PR-RAS'!E92</f>
        <v>90992.65</v>
      </c>
      <c r="E88" s="1">
        <v>0</v>
      </c>
      <c r="F88" s="1">
        <v>0</v>
      </c>
      <c r="G88" s="2">
        <f t="shared" si="0"/>
        <v>29799.553199999995</v>
      </c>
      <c r="H88" s="2">
        <f t="shared" si="1"/>
        <v>0.64999999999417923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82326.539999999994</v>
      </c>
      <c r="D89" s="1">
        <f>'PR-RAS'!E93</f>
        <v>78885.490000000005</v>
      </c>
      <c r="E89" s="1">
        <v>0</v>
      </c>
      <c r="F89" s="1">
        <v>0</v>
      </c>
      <c r="G89" s="2">
        <f t="shared" si="0"/>
        <v>21128.581760000001</v>
      </c>
      <c r="H89" s="2">
        <f t="shared" si="1"/>
        <v>0.95000000001164153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267816.40999999997</v>
      </c>
      <c r="D90" s="1">
        <f>'PR-RAS'!E94</f>
        <v>252270.75</v>
      </c>
      <c r="E90" s="1">
        <v>0</v>
      </c>
      <c r="F90" s="1">
        <v>0</v>
      </c>
      <c r="G90" s="2">
        <f t="shared" si="0"/>
        <v>68739.853989999989</v>
      </c>
      <c r="H90" s="2">
        <f t="shared" si="1"/>
        <v>0.65999999997438863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428.07</v>
      </c>
      <c r="D93" s="1">
        <f>'PR-RAS'!E97</f>
        <v>1064.9000000000001</v>
      </c>
      <c r="E93" s="1">
        <v>0</v>
      </c>
      <c r="F93" s="1">
        <v>0</v>
      </c>
      <c r="G93" s="2">
        <f t="shared" si="0"/>
        <v>235.32404000000002</v>
      </c>
      <c r="H93" s="2">
        <f t="shared" si="1"/>
        <v>0.16999999999990223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854154.91</v>
      </c>
      <c r="D102" s="1">
        <f>'PR-RAS'!E106</f>
        <v>956830.01</v>
      </c>
      <c r="E102" s="1">
        <v>0</v>
      </c>
      <c r="F102" s="1">
        <v>0</v>
      </c>
      <c r="G102" s="2">
        <f t="shared" si="0"/>
        <v>279549.30793000001</v>
      </c>
      <c r="H102" s="2">
        <f t="shared" si="1"/>
        <v>9.9999999976716936E-2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39347.33</v>
      </c>
      <c r="D103" s="1">
        <f>'PR-RAS'!E107</f>
        <v>58699.44</v>
      </c>
      <c r="E103" s="1">
        <v>0</v>
      </c>
      <c r="F103" s="1">
        <v>0</v>
      </c>
      <c r="G103" s="2">
        <f t="shared" si="0"/>
        <v>15988.113420000001</v>
      </c>
      <c r="H103" s="2">
        <f t="shared" si="1"/>
        <v>0.77000000000407454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11281.31</v>
      </c>
      <c r="D105" s="1">
        <f>'PR-RAS'!E109</f>
        <v>12342.96</v>
      </c>
      <c r="E105" s="1">
        <v>0</v>
      </c>
      <c r="F105" s="1">
        <v>0</v>
      </c>
      <c r="G105" s="2">
        <f t="shared" si="0"/>
        <v>3740.5919199999994</v>
      </c>
      <c r="H105" s="2">
        <f t="shared" si="1"/>
        <v>0.3500000000003638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335.92</v>
      </c>
      <c r="D106" s="1">
        <f>'PR-RAS'!E110</f>
        <v>368.25</v>
      </c>
      <c r="E106" s="1">
        <v>0</v>
      </c>
      <c r="F106" s="1">
        <v>0</v>
      </c>
      <c r="G106" s="2">
        <f t="shared" si="0"/>
        <v>112.6041</v>
      </c>
      <c r="H106" s="2">
        <f t="shared" si="1"/>
        <v>0.32999999999998408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27730.1</v>
      </c>
      <c r="D107" s="1">
        <f>'PR-RAS'!E111</f>
        <v>45988.23</v>
      </c>
      <c r="E107" s="1">
        <v>0</v>
      </c>
      <c r="F107" s="1">
        <v>0</v>
      </c>
      <c r="G107" s="2">
        <f t="shared" si="0"/>
        <v>12688.895359999999</v>
      </c>
      <c r="H107" s="2">
        <f t="shared" si="1"/>
        <v>0.33000000000174623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56744.05</v>
      </c>
      <c r="D108" s="1">
        <f>'PR-RAS'!E112</f>
        <v>61074.25</v>
      </c>
      <c r="E108" s="1">
        <v>0</v>
      </c>
      <c r="F108" s="1">
        <v>0</v>
      </c>
      <c r="G108" s="2">
        <f t="shared" si="0"/>
        <v>19141.502849999997</v>
      </c>
      <c r="H108" s="2">
        <f t="shared" si="1"/>
        <v>0.30000000000291038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74.39</v>
      </c>
      <c r="D110" s="1">
        <f>'PR-RAS'!E114</f>
        <v>78.45</v>
      </c>
      <c r="E110" s="1">
        <v>0</v>
      </c>
      <c r="F110" s="1">
        <v>0</v>
      </c>
      <c r="G110" s="2">
        <f t="shared" si="0"/>
        <v>25.210610000000003</v>
      </c>
      <c r="H110" s="2">
        <f t="shared" si="1"/>
        <v>0.84000000000000341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56669.66</v>
      </c>
      <c r="D113" s="1">
        <f>'PR-RAS'!E117</f>
        <v>60995.8</v>
      </c>
      <c r="E113" s="1">
        <v>0</v>
      </c>
      <c r="F113" s="1">
        <v>0</v>
      </c>
      <c r="G113" s="2">
        <f t="shared" si="0"/>
        <v>20010.061120000002</v>
      </c>
      <c r="H113" s="2">
        <f t="shared" si="1"/>
        <v>0.53999999999359716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758063.53</v>
      </c>
      <c r="D116" s="1">
        <f>'PR-RAS'!E120</f>
        <v>837056.32</v>
      </c>
      <c r="E116" s="1">
        <v>0</v>
      </c>
      <c r="F116" s="1">
        <v>0</v>
      </c>
      <c r="G116" s="2">
        <f t="shared" si="0"/>
        <v>279700.25955000002</v>
      </c>
      <c r="H116" s="2">
        <f t="shared" si="1"/>
        <v>0.78999999992083758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361495.22</v>
      </c>
      <c r="D117" s="1">
        <f>'PR-RAS'!E121</f>
        <v>449642.22</v>
      </c>
      <c r="E117" s="1">
        <v>0</v>
      </c>
      <c r="F117" s="1">
        <v>0</v>
      </c>
      <c r="G117" s="2">
        <f t="shared" si="0"/>
        <v>146250.44055999999</v>
      </c>
      <c r="H117" s="2">
        <f t="shared" si="1"/>
        <v>0.43999999994412065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396568.31</v>
      </c>
      <c r="D118" s="1">
        <f>'PR-RAS'!E122</f>
        <v>387414.1</v>
      </c>
      <c r="E118" s="1">
        <v>0</v>
      </c>
      <c r="F118" s="1">
        <v>0</v>
      </c>
      <c r="G118" s="2">
        <f t="shared" si="0"/>
        <v>137053.39167000001</v>
      </c>
      <c r="H118" s="2">
        <f t="shared" si="1"/>
        <v>0.40999999997438863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31646.45</v>
      </c>
      <c r="D121" s="1">
        <f>'PR-RAS'!E125</f>
        <v>10400</v>
      </c>
      <c r="E121" s="1">
        <v>0</v>
      </c>
      <c r="F121" s="1">
        <v>0</v>
      </c>
      <c r="G121" s="2">
        <f t="shared" si="0"/>
        <v>6293.5739999999996</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31646.45</v>
      </c>
      <c r="D125" s="1">
        <f>'PR-RAS'!E129</f>
        <v>10400</v>
      </c>
      <c r="E125" s="1">
        <v>0</v>
      </c>
      <c r="F125" s="1">
        <v>0</v>
      </c>
      <c r="G125" s="2">
        <f t="shared" si="0"/>
        <v>6503.3597999999993</v>
      </c>
      <c r="H125" s="2">
        <f t="shared" si="1"/>
        <v>0.4500000000007276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31646.45</v>
      </c>
      <c r="D126" s="1">
        <f>'PR-RAS'!E130</f>
        <v>10400</v>
      </c>
      <c r="E126" s="1">
        <v>0</v>
      </c>
      <c r="F126" s="1">
        <v>0</v>
      </c>
      <c r="G126" s="2">
        <f t="shared" si="0"/>
        <v>6555.8062499999996</v>
      </c>
      <c r="H126" s="2">
        <f t="shared" si="1"/>
        <v>0.4500000000007276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1367.02</v>
      </c>
      <c r="D136" s="1">
        <f>'PR-RAS'!E140</f>
        <v>1770.69</v>
      </c>
      <c r="E136" s="1">
        <v>0</v>
      </c>
      <c r="F136" s="1">
        <v>0</v>
      </c>
      <c r="G136" s="2">
        <f t="shared" si="0"/>
        <v>662.63400000000001</v>
      </c>
      <c r="H136" s="2">
        <f t="shared" si="1"/>
        <v>0.32999999999992724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1367.02</v>
      </c>
      <c r="D137" s="1">
        <f>'PR-RAS'!E141</f>
        <v>1770.69</v>
      </c>
      <c r="E137" s="1">
        <v>0</v>
      </c>
      <c r="F137" s="1">
        <v>0</v>
      </c>
      <c r="G137" s="2">
        <f t="shared" si="0"/>
        <v>667.54240000000004</v>
      </c>
      <c r="H137" s="2">
        <f t="shared" si="1"/>
        <v>0.32999999999992724</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1367.02</v>
      </c>
      <c r="D146" s="1">
        <f>'PR-RAS'!E150</f>
        <v>1770.69</v>
      </c>
      <c r="E146" s="1">
        <v>0</v>
      </c>
      <c r="F146" s="1">
        <v>0</v>
      </c>
      <c r="G146" s="2">
        <f t="shared" si="0"/>
        <v>711.71799999999985</v>
      </c>
      <c r="H146" s="2">
        <f t="shared" si="1"/>
        <v>0.32999999999992724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2853410.63</v>
      </c>
      <c r="D148" s="1">
        <f>'PR-RAS'!E152</f>
        <v>3661124.14</v>
      </c>
      <c r="E148" s="1">
        <v>0</v>
      </c>
      <c r="F148" s="1">
        <v>0</v>
      </c>
      <c r="G148" s="2">
        <f t="shared" si="0"/>
        <v>1495821.85977</v>
      </c>
      <c r="H148" s="2">
        <f t="shared" si="1"/>
        <v>0.51000000024214387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253729.96000000002</v>
      </c>
      <c r="D149" s="1">
        <f>'PR-RAS'!E153</f>
        <v>375287.49</v>
      </c>
      <c r="E149" s="1">
        <v>0</v>
      </c>
      <c r="F149" s="1">
        <v>0</v>
      </c>
      <c r="G149" s="2">
        <f t="shared" si="0"/>
        <v>148637.13111999998</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204517.81</v>
      </c>
      <c r="D150" s="1">
        <f>'PR-RAS'!E154</f>
        <v>301170.03999999998</v>
      </c>
      <c r="E150" s="1">
        <v>0</v>
      </c>
      <c r="F150" s="1">
        <v>0</v>
      </c>
      <c r="G150" s="2">
        <f t="shared" si="0"/>
        <v>120221.82560999999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204517.81</v>
      </c>
      <c r="D151" s="1">
        <f>'PR-RAS'!E155</f>
        <v>301170.03999999998</v>
      </c>
      <c r="E151" s="1">
        <v>0</v>
      </c>
      <c r="F151" s="1">
        <v>0</v>
      </c>
      <c r="G151" s="2">
        <f t="shared" si="0"/>
        <v>121028.68349999998</v>
      </c>
      <c r="H151" s="2">
        <f t="shared" si="1"/>
        <v>0.22999999998137355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15439.57</v>
      </c>
      <c r="D155" s="1">
        <f>'PR-RAS'!E159</f>
        <v>24424.42</v>
      </c>
      <c r="E155" s="1">
        <v>0</v>
      </c>
      <c r="F155" s="1">
        <v>0</v>
      </c>
      <c r="G155" s="2">
        <f t="shared" si="0"/>
        <v>9900.4151399999992</v>
      </c>
      <c r="H155" s="2">
        <f t="shared" si="1"/>
        <v>0.84999999999854481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33772.58</v>
      </c>
      <c r="D156" s="1">
        <f>'PR-RAS'!E160</f>
        <v>49693.03</v>
      </c>
      <c r="E156" s="1">
        <v>0</v>
      </c>
      <c r="F156" s="1">
        <v>0</v>
      </c>
      <c r="G156" s="2">
        <f t="shared" si="0"/>
        <v>20639.589200000002</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33772.58</v>
      </c>
      <c r="D158" s="1">
        <f>'PR-RAS'!E162</f>
        <v>49693.03</v>
      </c>
      <c r="E158" s="1">
        <v>0</v>
      </c>
      <c r="F158" s="1">
        <v>0</v>
      </c>
      <c r="G158" s="2">
        <f t="shared" si="0"/>
        <v>20905.906480000001</v>
      </c>
      <c r="H158" s="2">
        <f t="shared" si="1"/>
        <v>0.44999999999708962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1017517.4499999998</v>
      </c>
      <c r="D160" s="1">
        <f>'PR-RAS'!E164</f>
        <v>1237507.27</v>
      </c>
      <c r="E160" s="1">
        <v>0</v>
      </c>
      <c r="F160" s="1">
        <v>0</v>
      </c>
      <c r="G160" s="2">
        <f t="shared" si="0"/>
        <v>555312.58640999999</v>
      </c>
      <c r="H160" s="2">
        <f t="shared" si="1"/>
        <v>0.719999999855645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8373.39</v>
      </c>
      <c r="D161" s="1">
        <f>'PR-RAS'!E165</f>
        <v>11338.18</v>
      </c>
      <c r="E161" s="1">
        <v>0</v>
      </c>
      <c r="F161" s="1">
        <v>0</v>
      </c>
      <c r="G161" s="2">
        <f t="shared" si="0"/>
        <v>4967.96</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1875.57</v>
      </c>
      <c r="D162" s="1">
        <f>'PR-RAS'!E166</f>
        <v>1119.25</v>
      </c>
      <c r="E162" s="1">
        <v>0</v>
      </c>
      <c r="F162" s="1">
        <v>0</v>
      </c>
      <c r="G162" s="2">
        <f t="shared" si="0"/>
        <v>662.36527000000001</v>
      </c>
      <c r="H162" s="2">
        <f t="shared" si="1"/>
        <v>0.68000000000006366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5995.17</v>
      </c>
      <c r="D163" s="1">
        <f>'PR-RAS'!E167</f>
        <v>6795.43</v>
      </c>
      <c r="E163" s="1">
        <v>0</v>
      </c>
      <c r="F163" s="1">
        <v>0</v>
      </c>
      <c r="G163" s="2">
        <f t="shared" si="0"/>
        <v>3172.9368599999998</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443.75</v>
      </c>
      <c r="D164" s="1">
        <f>'PR-RAS'!E168</f>
        <v>3245</v>
      </c>
      <c r="E164" s="1">
        <v>0</v>
      </c>
      <c r="F164" s="1">
        <v>0</v>
      </c>
      <c r="G164" s="2">
        <f t="shared" si="0"/>
        <v>1130.2012500000001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58.9</v>
      </c>
      <c r="D165" s="1">
        <f>'PR-RAS'!E169</f>
        <v>178.5</v>
      </c>
      <c r="E165" s="1">
        <v>0</v>
      </c>
      <c r="F165" s="1">
        <v>0</v>
      </c>
      <c r="G165" s="2">
        <f t="shared" si="0"/>
        <v>68.207599999999999</v>
      </c>
      <c r="H165" s="2">
        <f t="shared" si="1"/>
        <v>0.60000000000000142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93304.639999999999</v>
      </c>
      <c r="D166" s="1">
        <f>'PR-RAS'!E170</f>
        <v>115913.98</v>
      </c>
      <c r="E166" s="1">
        <v>0</v>
      </c>
      <c r="F166" s="1">
        <v>0</v>
      </c>
      <c r="G166" s="2">
        <f t="shared" si="0"/>
        <v>53646.879000000001</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1547.36</v>
      </c>
      <c r="D167" s="1">
        <f>'PR-RAS'!E171</f>
        <v>2827.34</v>
      </c>
      <c r="E167" s="1">
        <v>0</v>
      </c>
      <c r="F167" s="1">
        <v>0</v>
      </c>
      <c r="G167" s="2">
        <f t="shared" si="0"/>
        <v>1195.53864</v>
      </c>
      <c r="H167" s="2">
        <f t="shared" si="1"/>
        <v>0.70000000000004547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2130.4499999999998</v>
      </c>
      <c r="D168" s="1">
        <f>'PR-RAS'!E172</f>
        <v>669.5</v>
      </c>
      <c r="E168" s="1">
        <v>0</v>
      </c>
      <c r="F168" s="1">
        <v>0</v>
      </c>
      <c r="G168" s="2">
        <f t="shared" si="0"/>
        <v>579.39814999999999</v>
      </c>
      <c r="H168" s="2">
        <f t="shared" si="1"/>
        <v>0.9499999999998181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89626.83</v>
      </c>
      <c r="D169" s="1">
        <f>'PR-RAS'!E173</f>
        <v>111260.24</v>
      </c>
      <c r="E169" s="1">
        <v>0</v>
      </c>
      <c r="F169" s="1">
        <v>0</v>
      </c>
      <c r="G169" s="2">
        <f t="shared" si="0"/>
        <v>52440.748080000005</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1156.9000000000001</v>
      </c>
      <c r="E171" s="1">
        <v>0</v>
      </c>
      <c r="F171" s="1">
        <v>0</v>
      </c>
      <c r="G171" s="2">
        <f t="shared" si="0"/>
        <v>393.34600000000006</v>
      </c>
      <c r="H171" s="2">
        <f t="shared" si="1"/>
        <v>9.9999999999909051E-2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868344.35999999987</v>
      </c>
      <c r="D174" s="1">
        <f>'PR-RAS'!E178</f>
        <v>1066866.07</v>
      </c>
      <c r="E174" s="1">
        <v>0</v>
      </c>
      <c r="F174" s="1">
        <v>0</v>
      </c>
      <c r="G174" s="2">
        <f t="shared" si="0"/>
        <v>519359.23449999996</v>
      </c>
      <c r="H174" s="2">
        <f t="shared" si="1"/>
        <v>0.42999999993480742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12022.95</v>
      </c>
      <c r="D175" s="1">
        <f>'PR-RAS'!E179</f>
        <v>18953.990000000002</v>
      </c>
      <c r="E175" s="1">
        <v>0</v>
      </c>
      <c r="F175" s="1">
        <v>0</v>
      </c>
      <c r="G175" s="2">
        <f t="shared" si="0"/>
        <v>8687.9818200000009</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647267.82999999996</v>
      </c>
      <c r="D176" s="1">
        <f>'PR-RAS'!E180</f>
        <v>781304.68</v>
      </c>
      <c r="E176" s="1">
        <v>0</v>
      </c>
      <c r="F176" s="1">
        <v>0</v>
      </c>
      <c r="G176" s="2">
        <f t="shared" si="0"/>
        <v>386728.50824999996</v>
      </c>
      <c r="H176" s="2">
        <f t="shared" si="1"/>
        <v>0.48999999999068677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19072.96</v>
      </c>
      <c r="D177" s="1">
        <f>'PR-RAS'!E181</f>
        <v>28163.54</v>
      </c>
      <c r="E177" s="1">
        <v>0</v>
      </c>
      <c r="F177" s="1">
        <v>0</v>
      </c>
      <c r="G177" s="2">
        <f t="shared" si="0"/>
        <v>13270.40704</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28904.36</v>
      </c>
      <c r="D178" s="1">
        <f>'PR-RAS'!E182</f>
        <v>29629.13</v>
      </c>
      <c r="E178" s="1">
        <v>0</v>
      </c>
      <c r="F178" s="1">
        <v>0</v>
      </c>
      <c r="G178" s="2">
        <f t="shared" si="0"/>
        <v>15604.783739999999</v>
      </c>
      <c r="H178" s="2">
        <f t="shared" si="1"/>
        <v>0.49000000000160071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4008.27</v>
      </c>
      <c r="D179" s="1">
        <f>'PR-RAS'!E183</f>
        <v>2446.65</v>
      </c>
      <c r="E179" s="1">
        <v>0</v>
      </c>
      <c r="F179" s="1">
        <v>0</v>
      </c>
      <c r="G179" s="2">
        <f t="shared" si="0"/>
        <v>1584.4794599999998</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13298.42</v>
      </c>
      <c r="D180" s="1">
        <f>'PR-RAS'!E184</f>
        <v>15030</v>
      </c>
      <c r="E180" s="1">
        <v>0</v>
      </c>
      <c r="F180" s="1">
        <v>0</v>
      </c>
      <c r="G180" s="2">
        <f t="shared" si="0"/>
        <v>7761.1571799999992</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120388</v>
      </c>
      <c r="D181" s="1">
        <f>'PR-RAS'!E185</f>
        <v>163124.85999999999</v>
      </c>
      <c r="E181" s="1">
        <v>0</v>
      </c>
      <c r="F181" s="1">
        <v>0</v>
      </c>
      <c r="G181" s="2">
        <f t="shared" si="0"/>
        <v>80394.789599999989</v>
      </c>
      <c r="H181" s="2">
        <f t="shared" si="1"/>
        <v>0.14000000001396984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23381.57</v>
      </c>
      <c r="D183" s="1">
        <f>'PR-RAS'!E187</f>
        <v>28213.22</v>
      </c>
      <c r="E183" s="1">
        <v>0</v>
      </c>
      <c r="F183" s="1">
        <v>0</v>
      </c>
      <c r="G183" s="2">
        <f t="shared" si="0"/>
        <v>14525.057820000002</v>
      </c>
      <c r="H183" s="2">
        <f t="shared" si="1"/>
        <v>0.65000000000145519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47495.05999999999</v>
      </c>
      <c r="D190" s="1">
        <f>'PR-RAS'!E194</f>
        <v>43389.039999999994</v>
      </c>
      <c r="E190" s="1">
        <v>0</v>
      </c>
      <c r="F190" s="1">
        <v>0</v>
      </c>
      <c r="G190" s="2">
        <f t="shared" si="0"/>
        <v>25377.623459999999</v>
      </c>
      <c r="H190" s="2">
        <f t="shared" si="1"/>
        <v>9.9999999983992893E-2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12714.2</v>
      </c>
      <c r="D191" s="1">
        <f>'PR-RAS'!E195</f>
        <v>11372.03</v>
      </c>
      <c r="E191" s="1">
        <v>0</v>
      </c>
      <c r="F191" s="1">
        <v>0</v>
      </c>
      <c r="G191" s="2">
        <f t="shared" si="0"/>
        <v>6737.0694000000003</v>
      </c>
      <c r="H191" s="2">
        <f t="shared" si="1"/>
        <v>0.23000000000138243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5120.8999999999996</v>
      </c>
      <c r="D192" s="1">
        <f>'PR-RAS'!E196</f>
        <v>4705.93</v>
      </c>
      <c r="E192" s="1">
        <v>0</v>
      </c>
      <c r="F192" s="1">
        <v>0</v>
      </c>
      <c r="G192" s="2">
        <f t="shared" si="0"/>
        <v>2775.7571600000001</v>
      </c>
      <c r="H192" s="2">
        <f t="shared" si="1"/>
        <v>0.17000000000007276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19942.46</v>
      </c>
      <c r="D193" s="1">
        <f>'PR-RAS'!E197</f>
        <v>13129.57</v>
      </c>
      <c r="E193" s="1">
        <v>0</v>
      </c>
      <c r="F193" s="1">
        <v>0</v>
      </c>
      <c r="G193" s="2">
        <f t="shared" si="0"/>
        <v>8870.7072000000007</v>
      </c>
      <c r="H193" s="2">
        <f t="shared" si="1"/>
        <v>0.88999999999941792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3710.34</v>
      </c>
      <c r="D194" s="1">
        <f>'PR-RAS'!E198</f>
        <v>4286.46</v>
      </c>
      <c r="E194" s="1">
        <v>0</v>
      </c>
      <c r="F194" s="1">
        <v>0</v>
      </c>
      <c r="G194" s="2">
        <f t="shared" si="0"/>
        <v>2370.6691800000003</v>
      </c>
      <c r="H194" s="2">
        <f t="shared" si="1"/>
        <v>0.8000000000001819</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1140.77</v>
      </c>
      <c r="D195" s="1">
        <f>'PR-RAS'!E199</f>
        <v>824.74</v>
      </c>
      <c r="E195" s="1">
        <v>0</v>
      </c>
      <c r="F195" s="1">
        <v>0</v>
      </c>
      <c r="G195" s="2">
        <f t="shared" si="0"/>
        <v>541.30849999999998</v>
      </c>
      <c r="H195" s="2">
        <f t="shared" si="1"/>
        <v>0.49000000000000909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5254.2</v>
      </c>
      <c r="E196" s="1">
        <v>0</v>
      </c>
      <c r="F196" s="1">
        <v>0</v>
      </c>
      <c r="G196" s="2">
        <f t="shared" si="0"/>
        <v>2049.1379999999999</v>
      </c>
      <c r="H196" s="2">
        <f t="shared" si="1"/>
        <v>0.1999999999998181</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4866.3900000000003</v>
      </c>
      <c r="D197" s="1">
        <f>'PR-RAS'!E201</f>
        <v>3816.11</v>
      </c>
      <c r="E197" s="1">
        <v>0</v>
      </c>
      <c r="F197" s="1">
        <v>0</v>
      </c>
      <c r="G197" s="2">
        <f t="shared" si="0"/>
        <v>2449.7275600000003</v>
      </c>
      <c r="H197" s="2">
        <f t="shared" si="1"/>
        <v>0.50000000000045475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2070.63</v>
      </c>
      <c r="D198" s="1">
        <f>'PR-RAS'!E202</f>
        <v>3689.53</v>
      </c>
      <c r="E198" s="1">
        <v>0</v>
      </c>
      <c r="F198" s="1">
        <v>0</v>
      </c>
      <c r="G198" s="2">
        <f t="shared" si="0"/>
        <v>1861.5889300000001</v>
      </c>
      <c r="H198" s="2">
        <f t="shared" si="1"/>
        <v>0.83999999999969077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2070.63</v>
      </c>
      <c r="D212" s="1">
        <f>'PR-RAS'!E216</f>
        <v>3689.53</v>
      </c>
      <c r="E212" s="1">
        <v>0</v>
      </c>
      <c r="F212" s="1">
        <v>0</v>
      </c>
      <c r="G212" s="2">
        <f t="shared" si="0"/>
        <v>1993.8845900000001</v>
      </c>
      <c r="H212" s="2">
        <f t="shared" si="1"/>
        <v>0.83999999999969077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2063.36</v>
      </c>
      <c r="D213" s="1">
        <f>'PR-RAS'!E217</f>
        <v>3689.53</v>
      </c>
      <c r="E213" s="1">
        <v>0</v>
      </c>
      <c r="F213" s="1">
        <v>0</v>
      </c>
      <c r="G213" s="2">
        <f t="shared" si="0"/>
        <v>2001.79304</v>
      </c>
      <c r="H213" s="2">
        <f t="shared" si="1"/>
        <v>0.82999999999992724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7.27</v>
      </c>
      <c r="D215" s="1">
        <f>'PR-RAS'!E219</f>
        <v>0</v>
      </c>
      <c r="E215" s="1">
        <v>0</v>
      </c>
      <c r="F215" s="1">
        <v>0</v>
      </c>
      <c r="G215" s="2">
        <f t="shared" si="0"/>
        <v>1.5557799999999999</v>
      </c>
      <c r="H215" s="2">
        <f t="shared" si="1"/>
        <v>0.26999999999999957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37598.080000000002</v>
      </c>
      <c r="D217" s="1">
        <f>'PR-RAS'!E221</f>
        <v>69289.81</v>
      </c>
      <c r="E217" s="1">
        <v>0</v>
      </c>
      <c r="F217" s="1">
        <v>0</v>
      </c>
      <c r="G217" s="2">
        <f t="shared" si="0"/>
        <v>38054.383200000004</v>
      </c>
      <c r="H217" s="2">
        <f t="shared" si="1"/>
        <v>0.27000000000407454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27599.64</v>
      </c>
      <c r="D218" s="1">
        <f>'PR-RAS'!E222</f>
        <v>31444.15</v>
      </c>
      <c r="E218" s="1">
        <v>0</v>
      </c>
      <c r="F218" s="1">
        <v>0</v>
      </c>
      <c r="G218" s="2">
        <f t="shared" si="0"/>
        <v>19635.882980000002</v>
      </c>
      <c r="H218" s="2">
        <f t="shared" si="1"/>
        <v>0.51000000000203727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27599.64</v>
      </c>
      <c r="D220" s="1">
        <f>'PR-RAS'!E224</f>
        <v>31444.15</v>
      </c>
      <c r="E220" s="1">
        <v>0</v>
      </c>
      <c r="F220" s="1">
        <v>0</v>
      </c>
      <c r="G220" s="2">
        <f t="shared" si="0"/>
        <v>19816.85886</v>
      </c>
      <c r="H220" s="2">
        <f t="shared" si="1"/>
        <v>0.51000000000203727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9998.44</v>
      </c>
      <c r="D221" s="1">
        <f>'PR-RAS'!E225</f>
        <v>37845.660000000003</v>
      </c>
      <c r="E221" s="1">
        <v>0</v>
      </c>
      <c r="F221" s="1">
        <v>0</v>
      </c>
      <c r="G221" s="2">
        <f t="shared" si="0"/>
        <v>18851.747200000002</v>
      </c>
      <c r="H221" s="2">
        <f t="shared" si="1"/>
        <v>0.77999999999701686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9998.44</v>
      </c>
      <c r="D224" s="1">
        <f>'PR-RAS'!E228</f>
        <v>37845.660000000003</v>
      </c>
      <c r="E224" s="1">
        <v>0</v>
      </c>
      <c r="F224" s="1">
        <v>0</v>
      </c>
      <c r="G224" s="2">
        <f t="shared" si="0"/>
        <v>19108.816480000001</v>
      </c>
      <c r="H224" s="2">
        <f t="shared" si="1"/>
        <v>0.77999999999701686</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1014360.43</v>
      </c>
      <c r="D226" s="1">
        <f>'PR-RAS'!E230</f>
        <v>1241534.3599999999</v>
      </c>
      <c r="E226" s="1">
        <v>0</v>
      </c>
      <c r="F226" s="1">
        <v>0</v>
      </c>
      <c r="G226" s="2">
        <f t="shared" si="0"/>
        <v>786921.55874999997</v>
      </c>
      <c r="H226" s="2">
        <f t="shared" si="1"/>
        <v>0.78999999992083758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33961.43</v>
      </c>
      <c r="D233" s="1">
        <f>'PR-RAS'!E237</f>
        <v>90726.209999999992</v>
      </c>
      <c r="E233" s="1">
        <v>0</v>
      </c>
      <c r="F233" s="1">
        <v>0</v>
      </c>
      <c r="G233" s="2">
        <f t="shared" si="0"/>
        <v>49976.013199999994</v>
      </c>
      <c r="H233" s="2">
        <f t="shared" si="1"/>
        <v>0.63999999999214197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33961.43</v>
      </c>
      <c r="D234" s="1">
        <f>'PR-RAS'!E238</f>
        <v>35726.21</v>
      </c>
      <c r="E234" s="1">
        <v>0</v>
      </c>
      <c r="F234" s="1">
        <v>0</v>
      </c>
      <c r="G234" s="2">
        <f t="shared" si="0"/>
        <v>24561.427050000002</v>
      </c>
      <c r="H234" s="2">
        <f t="shared" si="1"/>
        <v>0.63999999999941792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55000</v>
      </c>
      <c r="E235" s="1">
        <v>0</v>
      </c>
      <c r="F235" s="1">
        <v>0</v>
      </c>
      <c r="G235" s="2">
        <f t="shared" si="0"/>
        <v>25740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980399</v>
      </c>
      <c r="D246" s="1">
        <f>'PR-RAS'!E250</f>
        <v>1150808.1499999999</v>
      </c>
      <c r="E246" s="1">
        <v>0</v>
      </c>
      <c r="F246" s="1">
        <v>0</v>
      </c>
      <c r="G246" s="2">
        <f t="shared" si="0"/>
        <v>804093.74849999999</v>
      </c>
      <c r="H246" s="2">
        <f t="shared" si="1"/>
        <v>0.14999999990686774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980399</v>
      </c>
      <c r="D247" s="1">
        <f>'PR-RAS'!E251</f>
        <v>1150808.1499999999</v>
      </c>
      <c r="E247" s="1">
        <v>0</v>
      </c>
      <c r="F247" s="1">
        <v>0</v>
      </c>
      <c r="G247" s="2">
        <f t="shared" si="0"/>
        <v>807375.76379999996</v>
      </c>
      <c r="H247" s="2">
        <f t="shared" si="1"/>
        <v>0.14999999990686774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160022.88</v>
      </c>
      <c r="D258" s="1">
        <f>'PR-RAS'!E262</f>
        <v>179630.35</v>
      </c>
      <c r="E258" s="1">
        <v>0</v>
      </c>
      <c r="F258" s="1">
        <v>0</v>
      </c>
      <c r="G258" s="2">
        <f t="shared" si="0"/>
        <v>133455.88006</v>
      </c>
      <c r="H258" s="2">
        <f t="shared" si="1"/>
        <v>0.47000000000116415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160022.88</v>
      </c>
      <c r="D265" s="1">
        <f>'PR-RAS'!E269</f>
        <v>179630.35</v>
      </c>
      <c r="E265" s="1">
        <v>0</v>
      </c>
      <c r="F265" s="1">
        <v>0</v>
      </c>
      <c r="G265" s="2">
        <f t="shared" si="0"/>
        <v>137090.86512</v>
      </c>
      <c r="H265" s="2">
        <f t="shared" si="1"/>
        <v>0.47000000000116415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119092</v>
      </c>
      <c r="D266" s="1">
        <f>'PR-RAS'!E270</f>
        <v>137282.47</v>
      </c>
      <c r="E266" s="1">
        <v>0</v>
      </c>
      <c r="F266" s="1">
        <v>0</v>
      </c>
      <c r="G266" s="2">
        <f t="shared" si="0"/>
        <v>104319.08910000001</v>
      </c>
      <c r="H266" s="2">
        <f t="shared" si="1"/>
        <v>0.47000000000116415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40930.879999999997</v>
      </c>
      <c r="D267" s="1">
        <f>'PR-RAS'!E271</f>
        <v>42347.88</v>
      </c>
      <c r="E267" s="1">
        <v>0</v>
      </c>
      <c r="F267" s="1">
        <v>0</v>
      </c>
      <c r="G267" s="2">
        <f t="shared" si="0"/>
        <v>33416.686239999995</v>
      </c>
      <c r="H267" s="2">
        <f t="shared" si="1"/>
        <v>0.24000000000523869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368111.2</v>
      </c>
      <c r="D269" s="1">
        <f>'PR-RAS'!E273</f>
        <v>554185.33000000007</v>
      </c>
      <c r="E269" s="1">
        <v>0</v>
      </c>
      <c r="F269" s="1">
        <v>0</v>
      </c>
      <c r="G269" s="2">
        <f t="shared" si="0"/>
        <v>395697.13848000002</v>
      </c>
      <c r="H269" s="2">
        <f t="shared" si="1"/>
        <v>0.53000000008614734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333250</v>
      </c>
      <c r="D270" s="1">
        <f>'PR-RAS'!E274</f>
        <v>444442.51</v>
      </c>
      <c r="E270" s="1">
        <v>0</v>
      </c>
      <c r="F270" s="1">
        <v>0</v>
      </c>
      <c r="G270" s="2">
        <f t="shared" si="0"/>
        <v>328754.32038000005</v>
      </c>
      <c r="H270" s="2">
        <f t="shared" si="1"/>
        <v>0.48999999999068677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333250</v>
      </c>
      <c r="D271" s="1">
        <f>'PR-RAS'!E275</f>
        <v>444442.51</v>
      </c>
      <c r="E271" s="1">
        <v>0</v>
      </c>
      <c r="F271" s="1">
        <v>0</v>
      </c>
      <c r="G271" s="2">
        <f t="shared" si="0"/>
        <v>329976.45540000004</v>
      </c>
      <c r="H271" s="2">
        <f t="shared" si="1"/>
        <v>0.48999999999068677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34861.199999999997</v>
      </c>
      <c r="D285" s="1">
        <f>'PR-RAS'!E289</f>
        <v>109742.82</v>
      </c>
      <c r="E285" s="1">
        <v>0</v>
      </c>
      <c r="F285" s="1">
        <v>0</v>
      </c>
      <c r="G285" s="2">
        <f t="shared" si="12"/>
        <v>72234.502560000008</v>
      </c>
      <c r="H285" s="2">
        <f t="shared" si="13"/>
        <v>0.3799999999901047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34861.199999999997</v>
      </c>
      <c r="D286" s="1">
        <f>'PR-RAS'!E290</f>
        <v>109742.82</v>
      </c>
      <c r="E286" s="1">
        <v>0</v>
      </c>
      <c r="F286" s="1">
        <v>0</v>
      </c>
      <c r="G286" s="2">
        <f t="shared" si="12"/>
        <v>72488.849400000006</v>
      </c>
      <c r="H286" s="2">
        <f t="shared" si="13"/>
        <v>0.3799999999901047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2853410.63</v>
      </c>
      <c r="D295" s="1">
        <f>'PR-RAS'!E299</f>
        <v>3661124.14</v>
      </c>
      <c r="E295" s="1">
        <v>0</v>
      </c>
      <c r="F295" s="1">
        <v>0</v>
      </c>
      <c r="G295" s="2">
        <f t="shared" si="12"/>
        <v>2991643.71954</v>
      </c>
      <c r="H295" s="2">
        <f t="shared" si="13"/>
        <v>0.51000000024214387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1118467.7400000002</v>
      </c>
      <c r="D296" s="1">
        <f>'PR-RAS'!E300</f>
        <v>1012679.7400000007</v>
      </c>
      <c r="E296" s="1">
        <v>0</v>
      </c>
      <c r="F296" s="1">
        <v>0</v>
      </c>
      <c r="G296" s="2">
        <f t="shared" si="12"/>
        <v>927429.02990000043</v>
      </c>
      <c r="H296" s="2">
        <f t="shared" si="13"/>
        <v>0.51999999908730388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2292273.27</v>
      </c>
      <c r="D298" s="1">
        <f>'PR-RAS'!E302</f>
        <v>3203415.28</v>
      </c>
      <c r="E298" s="1">
        <v>0</v>
      </c>
      <c r="F298" s="1">
        <v>0</v>
      </c>
      <c r="G298" s="2">
        <f t="shared" si="12"/>
        <v>2583633.83751</v>
      </c>
      <c r="H298" s="2">
        <f t="shared" si="13"/>
        <v>0.54999999981373549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1387170.62</v>
      </c>
      <c r="D300" s="1">
        <f>'PR-RAS'!E304</f>
        <v>1204876.29</v>
      </c>
      <c r="E300" s="1">
        <v>0</v>
      </c>
      <c r="F300" s="1">
        <v>0</v>
      </c>
      <c r="G300" s="2">
        <f t="shared" si="12"/>
        <v>1135280.0368000001</v>
      </c>
      <c r="H300" s="2">
        <f t="shared" si="13"/>
        <v>0.66999999992549419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9207.6200000000008</v>
      </c>
      <c r="D303" s="1">
        <f>'PR-RAS'!E308</f>
        <v>32368.780000000002</v>
      </c>
      <c r="E303" s="1">
        <v>0</v>
      </c>
      <c r="F303" s="1">
        <v>0</v>
      </c>
      <c r="G303" s="2">
        <f t="shared" si="12"/>
        <v>22331.444360000001</v>
      </c>
      <c r="H303" s="2">
        <f t="shared" si="13"/>
        <v>0.59999999999672582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8497.2000000000007</v>
      </c>
      <c r="D304" s="1">
        <f>'PR-RAS'!E309</f>
        <v>32002.79</v>
      </c>
      <c r="E304" s="1">
        <v>0</v>
      </c>
      <c r="F304" s="1">
        <v>0</v>
      </c>
      <c r="G304" s="2">
        <f t="shared" si="12"/>
        <v>21968.342339999999</v>
      </c>
      <c r="H304" s="2">
        <f t="shared" si="13"/>
        <v>0.40999999999985448</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8497.2000000000007</v>
      </c>
      <c r="D305" s="1">
        <f>'PR-RAS'!E310</f>
        <v>32002.79</v>
      </c>
      <c r="E305" s="1">
        <v>0</v>
      </c>
      <c r="F305" s="1">
        <v>0</v>
      </c>
      <c r="G305" s="2">
        <f t="shared" si="12"/>
        <v>22040.845119999998</v>
      </c>
      <c r="H305" s="2">
        <f t="shared" si="13"/>
        <v>0.40999999999985448</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8497.2000000000007</v>
      </c>
      <c r="D306" s="1">
        <f>'PR-RAS'!E311</f>
        <v>32002.79</v>
      </c>
      <c r="E306" s="1">
        <v>0</v>
      </c>
      <c r="F306" s="1">
        <v>0</v>
      </c>
      <c r="G306" s="2">
        <f t="shared" si="12"/>
        <v>22113.347900000001</v>
      </c>
      <c r="H306" s="2">
        <f t="shared" si="13"/>
        <v>0.40999999999985448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710.42</v>
      </c>
      <c r="D316" s="1">
        <f>'PR-RAS'!E321</f>
        <v>365.99</v>
      </c>
      <c r="E316" s="1">
        <v>0</v>
      </c>
      <c r="F316" s="1">
        <v>0</v>
      </c>
      <c r="G316" s="2">
        <f t="shared" si="12"/>
        <v>454.35600000000005</v>
      </c>
      <c r="H316" s="2">
        <f t="shared" si="13"/>
        <v>0.42999999999994998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710.42</v>
      </c>
      <c r="D317" s="1">
        <f>'PR-RAS'!E322</f>
        <v>365.99</v>
      </c>
      <c r="E317" s="1">
        <v>0</v>
      </c>
      <c r="F317" s="1">
        <v>0</v>
      </c>
      <c r="G317" s="2">
        <f t="shared" si="12"/>
        <v>455.79840000000002</v>
      </c>
      <c r="H317" s="2">
        <f t="shared" si="13"/>
        <v>0.42999999999994998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710.42</v>
      </c>
      <c r="D318" s="1">
        <f>'PR-RAS'!E323</f>
        <v>365.99</v>
      </c>
      <c r="E318" s="1">
        <v>0</v>
      </c>
      <c r="F318" s="1">
        <v>0</v>
      </c>
      <c r="G318" s="2">
        <f t="shared" si="12"/>
        <v>457.24080000000004</v>
      </c>
      <c r="H318" s="2">
        <f t="shared" si="13"/>
        <v>0.42999999999994998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457561.74</v>
      </c>
      <c r="D355" s="1">
        <f>'PR-RAS'!E360</f>
        <v>797159.1399999999</v>
      </c>
      <c r="E355" s="1">
        <v>0</v>
      </c>
      <c r="F355" s="1">
        <v>0</v>
      </c>
      <c r="G355" s="2">
        <f t="shared" si="12"/>
        <v>726365.52707999991</v>
      </c>
      <c r="H355" s="2">
        <f t="shared" si="13"/>
        <v>0.39999999990686774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39792.5</v>
      </c>
      <c r="D356" s="1">
        <f>'PR-RAS'!E361</f>
        <v>99401.71</v>
      </c>
      <c r="E356" s="1">
        <v>0</v>
      </c>
      <c r="F356" s="1">
        <v>0</v>
      </c>
      <c r="G356" s="2">
        <f t="shared" si="12"/>
        <v>84701.551600000006</v>
      </c>
      <c r="H356" s="2">
        <f t="shared" si="13"/>
        <v>0.78999999999359716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99401.71</v>
      </c>
      <c r="E357" s="1">
        <v>0</v>
      </c>
      <c r="F357" s="1">
        <v>0</v>
      </c>
      <c r="G357" s="2">
        <f t="shared" si="12"/>
        <v>70774.017519999994</v>
      </c>
      <c r="H357" s="2">
        <f t="shared" si="13"/>
        <v>0.28999999999359716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99401.71</v>
      </c>
      <c r="E358" s="1">
        <v>0</v>
      </c>
      <c r="F358" s="1">
        <v>0</v>
      </c>
      <c r="G358" s="2">
        <f t="shared" si="12"/>
        <v>70972.820940000005</v>
      </c>
      <c r="H358" s="2">
        <f t="shared" si="13"/>
        <v>0.28999999999359716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39792.5</v>
      </c>
      <c r="D361" s="1">
        <f>'PR-RAS'!E366</f>
        <v>0</v>
      </c>
      <c r="E361" s="1">
        <v>0</v>
      </c>
      <c r="F361" s="1">
        <v>0</v>
      </c>
      <c r="G361" s="2">
        <f t="shared" si="12"/>
        <v>14325.3</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39792.5</v>
      </c>
      <c r="D365" s="1">
        <f>'PR-RAS'!E370</f>
        <v>0</v>
      </c>
      <c r="E365" s="1">
        <v>0</v>
      </c>
      <c r="F365" s="1">
        <v>0</v>
      </c>
      <c r="G365" s="2">
        <f t="shared" si="12"/>
        <v>14484.47</v>
      </c>
      <c r="H365" s="2">
        <f t="shared" si="13"/>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417769.24</v>
      </c>
      <c r="D368" s="1">
        <f>'PR-RAS'!E373</f>
        <v>581482.5</v>
      </c>
      <c r="E368" s="1">
        <v>0</v>
      </c>
      <c r="F368" s="1">
        <v>0</v>
      </c>
      <c r="G368" s="2">
        <f t="shared" si="12"/>
        <v>580129.46608000004</v>
      </c>
      <c r="H368" s="2">
        <f t="shared" si="13"/>
        <v>0.73999999999068677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351924.45</v>
      </c>
      <c r="D369" s="1">
        <f>'PR-RAS'!E374</f>
        <v>330418.57</v>
      </c>
      <c r="E369" s="1">
        <v>0</v>
      </c>
      <c r="F369" s="1">
        <v>0</v>
      </c>
      <c r="G369" s="2">
        <f t="shared" si="12"/>
        <v>372696.26512</v>
      </c>
      <c r="H369" s="2">
        <f t="shared" si="13"/>
        <v>0.88000000000465661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153963.39000000001</v>
      </c>
      <c r="D372" s="1">
        <f>'PR-RAS'!E377</f>
        <v>205238.53</v>
      </c>
      <c r="E372" s="1">
        <v>0</v>
      </c>
      <c r="F372" s="1">
        <v>0</v>
      </c>
      <c r="G372" s="2">
        <f t="shared" si="12"/>
        <v>209407.40694999998</v>
      </c>
      <c r="H372" s="2">
        <f t="shared" si="13"/>
        <v>0.86000000001513399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197961.06</v>
      </c>
      <c r="D373" s="1">
        <f>'PR-RAS'!E378</f>
        <v>125180.04</v>
      </c>
      <c r="E373" s="1">
        <v>0</v>
      </c>
      <c r="F373" s="1">
        <v>0</v>
      </c>
      <c r="G373" s="2">
        <f t="shared" si="12"/>
        <v>166775.46408000001</v>
      </c>
      <c r="H373" s="2">
        <f t="shared" si="13"/>
        <v>9.9999999991268851E-2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25539.7</v>
      </c>
      <c r="D374" s="1">
        <f>'PR-RAS'!E379</f>
        <v>238706.43</v>
      </c>
      <c r="E374" s="1">
        <v>0</v>
      </c>
      <c r="F374" s="1">
        <v>0</v>
      </c>
      <c r="G374" s="2">
        <f t="shared" si="12"/>
        <v>187601.30488000001</v>
      </c>
      <c r="H374" s="2">
        <f t="shared" si="13"/>
        <v>0.72999999999228748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1457.2</v>
      </c>
      <c r="D375" s="1">
        <f>'PR-RAS'!E380</f>
        <v>1297.5</v>
      </c>
      <c r="E375" s="1">
        <v>0</v>
      </c>
      <c r="F375" s="1">
        <v>0</v>
      </c>
      <c r="G375" s="2">
        <f t="shared" si="12"/>
        <v>1515.5228</v>
      </c>
      <c r="H375" s="2">
        <f t="shared" si="13"/>
        <v>0.70000000000004547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233946.43</v>
      </c>
      <c r="E377" s="1">
        <v>0</v>
      </c>
      <c r="F377" s="1">
        <v>0</v>
      </c>
      <c r="G377" s="2">
        <f t="shared" si="12"/>
        <v>175927.71536</v>
      </c>
      <c r="H377" s="2">
        <f t="shared" si="13"/>
        <v>0.42999999999301508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24082.5</v>
      </c>
      <c r="D381" s="1">
        <f>'PR-RAS'!E386</f>
        <v>3462.5</v>
      </c>
      <c r="E381" s="1">
        <v>0</v>
      </c>
      <c r="F381" s="1">
        <v>0</v>
      </c>
      <c r="G381" s="2">
        <f t="shared" si="12"/>
        <v>11782.85</v>
      </c>
      <c r="H381" s="2">
        <f t="shared" si="13"/>
        <v>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40305.089999999997</v>
      </c>
      <c r="D396" s="1">
        <f>'PR-RAS'!E401</f>
        <v>12357.5</v>
      </c>
      <c r="E396" s="1">
        <v>0</v>
      </c>
      <c r="F396" s="1">
        <v>0</v>
      </c>
      <c r="G396" s="2">
        <f t="shared" si="12"/>
        <v>25682.935549999998</v>
      </c>
      <c r="H396" s="2">
        <f t="shared" si="13"/>
        <v>0.58999999999650754</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2132.5</v>
      </c>
      <c r="E398" s="1">
        <v>0</v>
      </c>
      <c r="F398" s="1">
        <v>0</v>
      </c>
      <c r="G398" s="2">
        <f t="shared" si="12"/>
        <v>1693.2050000000002</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40305.089999999997</v>
      </c>
      <c r="D399" s="1">
        <f>'PR-RAS'!E404</f>
        <v>10225</v>
      </c>
      <c r="E399" s="1">
        <v>0</v>
      </c>
      <c r="F399" s="1">
        <v>0</v>
      </c>
      <c r="G399" s="2">
        <f t="shared" si="12"/>
        <v>24180.525819999999</v>
      </c>
      <c r="H399" s="2">
        <f t="shared" si="13"/>
        <v>8.999999999650754E-2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116274.93</v>
      </c>
      <c r="E407" s="1">
        <v>0</v>
      </c>
      <c r="F407" s="1">
        <v>0</v>
      </c>
      <c r="G407" s="2">
        <f t="shared" si="12"/>
        <v>94415.243159999998</v>
      </c>
      <c r="H407" s="2">
        <f t="shared" si="13"/>
        <v>7.0000000006984919E-2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116274.93</v>
      </c>
      <c r="E408" s="1">
        <v>0</v>
      </c>
      <c r="F408" s="1">
        <v>0</v>
      </c>
      <c r="G408" s="2">
        <f t="shared" si="12"/>
        <v>94647.793019999983</v>
      </c>
      <c r="H408" s="2">
        <f t="shared" si="13"/>
        <v>7.0000000006984919E-2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448354.12</v>
      </c>
      <c r="D413" s="1">
        <f>'PR-RAS'!E418</f>
        <v>764790.35999999987</v>
      </c>
      <c r="E413" s="1">
        <v>0</v>
      </c>
      <c r="F413" s="1">
        <v>0</v>
      </c>
      <c r="G413" s="2">
        <f t="shared" si="12"/>
        <v>814909.15407999989</v>
      </c>
      <c r="H413" s="2">
        <f t="shared" si="13"/>
        <v>0.47999999986495823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3981085.99</v>
      </c>
      <c r="D417" s="1">
        <f>'PR-RAS'!E422</f>
        <v>4706172.6600000011</v>
      </c>
      <c r="E417" s="1">
        <v>0</v>
      </c>
      <c r="F417" s="1">
        <v>0</v>
      </c>
      <c r="G417" s="2">
        <f t="shared" si="12"/>
        <v>5571667.4249600004</v>
      </c>
      <c r="H417" s="2">
        <f t="shared" si="13"/>
        <v>0.3499999986961484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3310972.37</v>
      </c>
      <c r="D418" s="1">
        <f>'PR-RAS'!E423</f>
        <v>4458283.28</v>
      </c>
      <c r="E418" s="1">
        <v>0</v>
      </c>
      <c r="F418" s="1">
        <v>0</v>
      </c>
      <c r="G418" s="2">
        <f t="shared" si="12"/>
        <v>5098883.7338099992</v>
      </c>
      <c r="H418" s="2">
        <f t="shared" si="13"/>
        <v>0.65000000037252903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670113.62000000011</v>
      </c>
      <c r="D419" s="1">
        <f>'PR-RAS'!E424</f>
        <v>247889.38000000082</v>
      </c>
      <c r="E419" s="1">
        <v>0</v>
      </c>
      <c r="F419" s="1">
        <v>0</v>
      </c>
      <c r="G419" s="2">
        <f t="shared" si="12"/>
        <v>487343.01484000072</v>
      </c>
      <c r="H419" s="2">
        <f t="shared" si="13"/>
        <v>0.76000000070780516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2292273.27</v>
      </c>
      <c r="D421" s="1">
        <f>'PR-RAS'!E426</f>
        <v>3203415.28</v>
      </c>
      <c r="E421" s="1">
        <v>0</v>
      </c>
      <c r="F421" s="1">
        <v>0</v>
      </c>
      <c r="G421" s="2">
        <f t="shared" si="12"/>
        <v>3653623.6085999999</v>
      </c>
      <c r="H421" s="2">
        <f t="shared" si="13"/>
        <v>0.54999999981373549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1387170.62</v>
      </c>
      <c r="D423" s="1">
        <f>'PR-RAS'!E428</f>
        <v>1204876.29</v>
      </c>
      <c r="E423" s="1">
        <v>0</v>
      </c>
      <c r="F423" s="1">
        <v>0</v>
      </c>
      <c r="G423" s="2">
        <f t="shared" si="12"/>
        <v>1602301.5904000001</v>
      </c>
      <c r="H423" s="2">
        <f t="shared" si="13"/>
        <v>0.66999999992549419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17.12</v>
      </c>
      <c r="D529" s="1">
        <f>'PR-RAS'!E535</f>
        <v>0</v>
      </c>
      <c r="E529" s="1">
        <v>0</v>
      </c>
      <c r="F529" s="1">
        <v>0</v>
      </c>
      <c r="G529" s="2">
        <f t="shared" ref="G529:G836" si="14">(B529/1000)*(C529*1+D529*2)</f>
        <v>9.0393600000000003</v>
      </c>
      <c r="H529" s="2">
        <f t="shared" ref="H529:H836" si="15">ABS(C529-ROUND(C529,0))+ABS(D529-ROUND(D529,0))</f>
        <v>0.12000000000000099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17.12</v>
      </c>
      <c r="D591" s="1">
        <f>'PR-RAS'!E597</f>
        <v>0</v>
      </c>
      <c r="E591" s="1">
        <v>0</v>
      </c>
      <c r="F591" s="1">
        <v>0</v>
      </c>
      <c r="G591" s="2">
        <f t="shared" si="14"/>
        <v>10.1008</v>
      </c>
      <c r="H591" s="2">
        <f t="shared" si="15"/>
        <v>0.12000000000000099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17.12</v>
      </c>
      <c r="D615" s="1">
        <f>'PR-RAS'!E621</f>
        <v>0</v>
      </c>
      <c r="E615" s="1">
        <v>0</v>
      </c>
      <c r="F615" s="1">
        <v>0</v>
      </c>
      <c r="G615" s="2">
        <f t="shared" si="14"/>
        <v>10.51168</v>
      </c>
      <c r="H615" s="2">
        <f t="shared" si="15"/>
        <v>0.12000000000000099</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17.12</v>
      </c>
      <c r="D616" s="1">
        <f>'PR-RAS'!E622</f>
        <v>0</v>
      </c>
      <c r="E616" s="1">
        <v>0</v>
      </c>
      <c r="F616" s="1">
        <v>0</v>
      </c>
      <c r="G616" s="2">
        <f t="shared" si="14"/>
        <v>10.5288</v>
      </c>
      <c r="H616" s="2">
        <f t="shared" si="15"/>
        <v>0.12000000000000099</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17.12</v>
      </c>
      <c r="D634" s="1">
        <f>'PR-RAS'!E640</f>
        <v>0</v>
      </c>
      <c r="E634" s="1">
        <v>0</v>
      </c>
      <c r="F634" s="1">
        <v>0</v>
      </c>
      <c r="G634" s="2">
        <f t="shared" si="14"/>
        <v>10.836960000000001</v>
      </c>
      <c r="H634" s="2">
        <f t="shared" si="15"/>
        <v>0.12000000000000099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3981085.99</v>
      </c>
      <c r="D637" s="1">
        <f>'PR-RAS'!E643</f>
        <v>4706172.6600000011</v>
      </c>
      <c r="E637" s="1">
        <v>0</v>
      </c>
      <c r="F637" s="1">
        <v>0</v>
      </c>
      <c r="G637" s="2">
        <f t="shared" si="14"/>
        <v>8518222.3131600022</v>
      </c>
      <c r="H637" s="2">
        <f t="shared" si="15"/>
        <v>0.3499999986961484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3310989.49</v>
      </c>
      <c r="D638" s="1">
        <f>'PR-RAS'!E644</f>
        <v>4458283.28</v>
      </c>
      <c r="E638" s="1">
        <v>0</v>
      </c>
      <c r="F638" s="1">
        <v>0</v>
      </c>
      <c r="G638" s="2">
        <f t="shared" si="14"/>
        <v>7788953.2038500002</v>
      </c>
      <c r="H638" s="2">
        <f t="shared" si="15"/>
        <v>0.77000000048428774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670096.5</v>
      </c>
      <c r="D639" s="1">
        <f>'PR-RAS'!E645</f>
        <v>247889.38000000082</v>
      </c>
      <c r="E639" s="1">
        <v>0</v>
      </c>
      <c r="F639" s="1">
        <v>0</v>
      </c>
      <c r="G639" s="2">
        <f t="shared" si="14"/>
        <v>743828.41588000103</v>
      </c>
      <c r="H639" s="2">
        <f t="shared" si="15"/>
        <v>0.88000000081956387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2292273.27</v>
      </c>
      <c r="D641" s="1">
        <f>'PR-RAS'!E647</f>
        <v>3203415.28</v>
      </c>
      <c r="E641" s="1">
        <v>0</v>
      </c>
      <c r="F641" s="1">
        <v>0</v>
      </c>
      <c r="G641" s="2">
        <f t="shared" si="14"/>
        <v>5567426.4512</v>
      </c>
      <c r="H641" s="2">
        <f t="shared" si="15"/>
        <v>0.54999999981373549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2962369.77</v>
      </c>
      <c r="D643" s="1">
        <f>'PR-RAS'!E649</f>
        <v>3451304.6600000006</v>
      </c>
      <c r="E643" s="1">
        <v>0</v>
      </c>
      <c r="F643" s="1">
        <v>0</v>
      </c>
      <c r="G643" s="2">
        <f t="shared" si="14"/>
        <v>6333316.5757800015</v>
      </c>
      <c r="H643" s="2">
        <f t="shared" si="15"/>
        <v>0.56999999936670065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3024475</v>
      </c>
      <c r="D646" s="1">
        <f>'PR-RAS'!E653</f>
        <v>4119119.87</v>
      </c>
      <c r="E646" s="1">
        <v>0</v>
      </c>
      <c r="F646" s="1">
        <v>0</v>
      </c>
      <c r="G646" s="2">
        <f t="shared" si="14"/>
        <v>7264451.0073000006</v>
      </c>
      <c r="H646" s="2">
        <f t="shared" si="15"/>
        <v>0.12999999988824129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4220497</v>
      </c>
      <c r="D647" s="1">
        <f>'PR-RAS'!E654</f>
        <v>5548799.25</v>
      </c>
      <c r="E647" s="1">
        <v>0</v>
      </c>
      <c r="F647" s="1">
        <v>0</v>
      </c>
      <c r="G647" s="2">
        <f t="shared" si="14"/>
        <v>9895489.693</v>
      </c>
      <c r="H647" s="2">
        <f t="shared" si="15"/>
        <v>0.25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3998716</v>
      </c>
      <c r="D648" s="1">
        <f>'PR-RAS'!E655</f>
        <v>5497573.75</v>
      </c>
      <c r="E648" s="1">
        <v>0</v>
      </c>
      <c r="F648" s="1">
        <v>0</v>
      </c>
      <c r="G648" s="2">
        <f t="shared" si="14"/>
        <v>9701029.6844999995</v>
      </c>
      <c r="H648" s="2">
        <f t="shared" si="15"/>
        <v>0.25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3246256</v>
      </c>
      <c r="D649" s="1">
        <f>'PR-RAS'!E656</f>
        <v>4170345.370000001</v>
      </c>
      <c r="E649" s="1">
        <v>0</v>
      </c>
      <c r="F649" s="1">
        <v>0</v>
      </c>
      <c r="G649" s="2">
        <f t="shared" si="14"/>
        <v>7508341.4875200018</v>
      </c>
      <c r="H649" s="2">
        <f t="shared" si="15"/>
        <v>0.37000000104308128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v>
      </c>
      <c r="D650" s="1">
        <f>'PR-RAS'!E657</f>
        <v>22</v>
      </c>
      <c r="E650" s="1">
        <v>0</v>
      </c>
      <c r="F650" s="1">
        <v>0</v>
      </c>
      <c r="G650" s="2">
        <f t="shared" si="14"/>
        <v>42.834000000000003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16</v>
      </c>
      <c r="D652" s="1">
        <f>'PR-RAS'!E659</f>
        <v>17</v>
      </c>
      <c r="E652" s="1">
        <v>0</v>
      </c>
      <c r="F652" s="1">
        <v>0</v>
      </c>
      <c r="G652" s="2">
        <f t="shared" si="14"/>
        <v>32.550000000000004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4724.6499999999996</v>
      </c>
      <c r="D656" s="1">
        <f>'PR-RAS'!E663</f>
        <v>6762.84</v>
      </c>
      <c r="E656" s="1">
        <v>0</v>
      </c>
      <c r="F656" s="1">
        <v>0</v>
      </c>
      <c r="G656" s="2">
        <f t="shared" ref="G656:G657" si="16">(B656/1000)*(C656*1+D656*2)</f>
        <v>11953.966150000002</v>
      </c>
      <c r="H656" s="2">
        <f t="shared" ref="H656:H657" si="17">ABS(C656-ROUND(C656,0))+ABS(D656-ROUND(D656,0))</f>
        <v>0.51000000000021828</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396335.6</v>
      </c>
      <c r="D657" s="1">
        <f>'PR-RAS'!E664</f>
        <v>246407.63</v>
      </c>
      <c r="E657" s="1">
        <v>0</v>
      </c>
      <c r="F657" s="1">
        <v>0</v>
      </c>
      <c r="G657" s="2">
        <f t="shared" si="16"/>
        <v>583282.96415999997</v>
      </c>
      <c r="H657" s="2">
        <f t="shared" si="17"/>
        <v>0.77000000001862645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59982</v>
      </c>
      <c r="D662" s="1">
        <f>'PR-RAS'!E669</f>
        <v>65736</v>
      </c>
      <c r="E662" s="1">
        <v>0</v>
      </c>
      <c r="F662" s="1">
        <v>0</v>
      </c>
      <c r="G662" s="2">
        <f t="shared" si="14"/>
        <v>126551.09400000001</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40000</v>
      </c>
      <c r="E663" s="1">
        <v>0</v>
      </c>
      <c r="F663" s="1">
        <v>0</v>
      </c>
      <c r="G663" s="2">
        <f t="shared" si="14"/>
        <v>52960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43803.66</v>
      </c>
      <c r="D664" s="1">
        <f>'PR-RAS'!E671</f>
        <v>49528.92</v>
      </c>
      <c r="E664" s="1">
        <v>0</v>
      </c>
      <c r="F664" s="1">
        <v>0</v>
      </c>
      <c r="G664" s="2">
        <f t="shared" si="14"/>
        <v>94717.174500000008</v>
      </c>
      <c r="H664" s="2">
        <f t="shared" si="15"/>
        <v>0.41999999999825377</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787.26</v>
      </c>
      <c r="D668" s="1">
        <f>'PR-RAS'!E675</f>
        <v>711.56</v>
      </c>
      <c r="E668" s="1">
        <v>0</v>
      </c>
      <c r="F668" s="1">
        <v>0</v>
      </c>
      <c r="G668" s="2">
        <f t="shared" si="14"/>
        <v>1474.3234600000001</v>
      </c>
      <c r="H668" s="2">
        <f t="shared" si="15"/>
        <v>0.70000000000004547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70000</v>
      </c>
      <c r="E675" s="1">
        <v>0</v>
      </c>
      <c r="F675" s="1">
        <v>0</v>
      </c>
      <c r="G675" s="2">
        <f t="shared" si="14"/>
        <v>94360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43125</v>
      </c>
      <c r="E699" s="1">
        <v>0</v>
      </c>
      <c r="F699" s="1">
        <v>0</v>
      </c>
      <c r="G699" s="2">
        <f t="shared" si="14"/>
        <v>60202.499999999993</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26537.23</v>
      </c>
      <c r="D715" s="1">
        <f>'PR-RAS'!E722</f>
        <v>45988.23</v>
      </c>
      <c r="E715" s="1">
        <v>0</v>
      </c>
      <c r="F715" s="1">
        <v>0</v>
      </c>
      <c r="G715" s="2">
        <f t="shared" ref="G715:G716" si="26">(B715/1000)*(C715*1+D715*2)</f>
        <v>84618.774659999995</v>
      </c>
      <c r="H715" s="2">
        <f t="shared" ref="H715:H716" si="27">ABS(C715-ROUND(C715,0))+ABS(D715-ROUND(D715,0))</f>
        <v>0.46000000000276486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2724.32</v>
      </c>
      <c r="E726" s="1">
        <v>0</v>
      </c>
      <c r="F726" s="1">
        <v>0</v>
      </c>
      <c r="G726" s="2">
        <f t="shared" si="14"/>
        <v>3950.2640000000001</v>
      </c>
      <c r="H726" s="2">
        <f t="shared" si="15"/>
        <v>0.32000000000016371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5995.17</v>
      </c>
      <c r="D727" s="1">
        <f>'PR-RAS'!E734</f>
        <v>6795.43</v>
      </c>
      <c r="E727" s="1">
        <v>0</v>
      </c>
      <c r="F727" s="1">
        <v>0</v>
      </c>
      <c r="G727" s="2">
        <f t="shared" si="14"/>
        <v>14219.457779999999</v>
      </c>
      <c r="H727" s="2">
        <f t="shared" si="15"/>
        <v>0.6000000000003638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5075</v>
      </c>
      <c r="D729" s="1">
        <f>'PR-RAS'!E736</f>
        <v>5310</v>
      </c>
      <c r="E729" s="1">
        <v>0</v>
      </c>
      <c r="F729" s="1">
        <v>0</v>
      </c>
      <c r="G729" s="2">
        <f t="shared" si="14"/>
        <v>11425.96</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10523.6</v>
      </c>
      <c r="D734" s="1">
        <f>'PR-RAS'!E741</f>
        <v>8840.67</v>
      </c>
      <c r="E734" s="1">
        <v>0</v>
      </c>
      <c r="F734" s="1">
        <v>0</v>
      </c>
      <c r="G734" s="2">
        <f t="shared" si="14"/>
        <v>20674.221020000001</v>
      </c>
      <c r="H734" s="2">
        <f t="shared" si="15"/>
        <v>0.72999999999956344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665.44</v>
      </c>
      <c r="D735" s="1">
        <f>'PR-RAS'!E742</f>
        <v>710.4</v>
      </c>
      <c r="E735" s="1">
        <v>0</v>
      </c>
      <c r="F735" s="1">
        <v>0</v>
      </c>
      <c r="G735" s="2">
        <f t="shared" si="14"/>
        <v>1531.3001599999998</v>
      </c>
      <c r="H735" s="2">
        <f t="shared" si="15"/>
        <v>0.84000000000003183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9998.44</v>
      </c>
      <c r="D770" s="1">
        <f>'PR-RAS'!E777</f>
        <v>37845.660000000003</v>
      </c>
      <c r="E770" s="1">
        <v>0</v>
      </c>
      <c r="F770" s="1">
        <v>0</v>
      </c>
      <c r="G770" s="2">
        <f t="shared" si="14"/>
        <v>65895.425440000006</v>
      </c>
      <c r="H770" s="2">
        <f t="shared" si="15"/>
        <v>0.77999999999701686</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33961.43</v>
      </c>
      <c r="D773" s="1">
        <f>'PR-RAS'!E780</f>
        <v>35726.21</v>
      </c>
      <c r="E773" s="1">
        <v>0</v>
      </c>
      <c r="F773" s="1">
        <v>0</v>
      </c>
      <c r="G773" s="2">
        <f t="shared" si="14"/>
        <v>81379.492200000008</v>
      </c>
      <c r="H773" s="2">
        <f t="shared" si="15"/>
        <v>0.63999999999941792</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55000</v>
      </c>
      <c r="E780" s="1">
        <v>0</v>
      </c>
      <c r="F780" s="1">
        <v>0</v>
      </c>
      <c r="G780" s="2">
        <f t="shared" si="14"/>
        <v>85690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66577</v>
      </c>
      <c r="D836" s="1">
        <f>'PR-RAS'!E843</f>
        <v>61102.47</v>
      </c>
      <c r="E836" s="1">
        <v>0</v>
      </c>
      <c r="F836" s="1">
        <v>0</v>
      </c>
      <c r="G836" s="2">
        <f t="shared" si="14"/>
        <v>157632.91990000001</v>
      </c>
      <c r="H836" s="2">
        <f t="shared" si="15"/>
        <v>0.47000000000116415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40415</v>
      </c>
      <c r="D839" s="1">
        <f>'PR-RAS'!E846</f>
        <v>58580</v>
      </c>
      <c r="E839" s="1">
        <v>0</v>
      </c>
      <c r="F839" s="1">
        <v>0</v>
      </c>
      <c r="G839" s="2">
        <f t="shared" si="38"/>
        <v>132047.85</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12100</v>
      </c>
      <c r="D841" s="1">
        <f>'PR-RAS'!E848</f>
        <v>17600</v>
      </c>
      <c r="E841" s="1">
        <v>0</v>
      </c>
      <c r="F841" s="1">
        <v>0</v>
      </c>
      <c r="G841" s="2">
        <f t="shared" si="38"/>
        <v>39732</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40930.879999999997</v>
      </c>
      <c r="D844" s="1">
        <f>'PR-RAS'!E851</f>
        <v>42347.88</v>
      </c>
      <c r="E844" s="1">
        <v>0</v>
      </c>
      <c r="F844" s="1">
        <v>0</v>
      </c>
      <c r="G844" s="2">
        <f t="shared" si="38"/>
        <v>105903.25751999998</v>
      </c>
      <c r="H844" s="2">
        <f t="shared" si="39"/>
        <v>0.24000000000523869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600</v>
      </c>
      <c r="D849" s="1">
        <f>'PR-RAS'!E856</f>
        <v>0</v>
      </c>
      <c r="E849" s="1">
        <v>0</v>
      </c>
      <c r="F849" s="1">
        <v>0</v>
      </c>
      <c r="G849" s="2">
        <f t="shared" si="38"/>
        <v>508.8</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34861.199999999997</v>
      </c>
      <c r="D850" s="1">
        <f>'PR-RAS'!E857</f>
        <v>109742.82</v>
      </c>
      <c r="E850" s="1">
        <v>0</v>
      </c>
      <c r="F850" s="1">
        <v>0</v>
      </c>
      <c r="G850" s="2">
        <f t="shared" si="38"/>
        <v>215940.46716000003</v>
      </c>
      <c r="H850" s="2">
        <f t="shared" si="39"/>
        <v>0.3799999999901047</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17.12</v>
      </c>
      <c r="D988" s="1">
        <f>'PR-RAS'!E995</f>
        <v>0</v>
      </c>
      <c r="E988" s="1">
        <v>0</v>
      </c>
      <c r="F988" s="1">
        <v>0</v>
      </c>
      <c r="G988" s="2">
        <f t="shared" si="38"/>
        <v>16.89744</v>
      </c>
      <c r="H988" s="2">
        <f t="shared" si="39"/>
        <v>0.12000000000000099</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913674.94</v>
      </c>
      <c r="D1582" s="6"/>
      <c r="E1582" s="6">
        <v>0</v>
      </c>
      <c r="F1582" s="6">
        <v>0</v>
      </c>
      <c r="G1582" s="7">
        <f t="shared" ref="G1582:G1686" si="82">B1582/1000*C1582</f>
        <v>913.67493999999999</v>
      </c>
      <c r="H1582" s="7">
        <f t="shared" ref="H1582:H1686" si="83">ABS(C1582-ROUND(C1582,0))</f>
        <v>6.0000000055879354E-2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3800242.89</v>
      </c>
      <c r="D1583" s="1">
        <v>0</v>
      </c>
      <c r="E1583" s="1">
        <v>0</v>
      </c>
      <c r="F1583" s="1">
        <v>0</v>
      </c>
      <c r="G1583" s="2">
        <f t="shared" si="82"/>
        <v>7600.48578</v>
      </c>
      <c r="H1583" s="2">
        <f t="shared" si="83"/>
        <v>0.10999999986961484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2524637.2000000002</v>
      </c>
      <c r="D1585" s="1">
        <v>0</v>
      </c>
      <c r="E1585" s="1">
        <v>0</v>
      </c>
      <c r="F1585" s="1">
        <v>0</v>
      </c>
      <c r="G1585" s="2">
        <f t="shared" si="82"/>
        <v>10098.5488</v>
      </c>
      <c r="H1585" s="2">
        <f t="shared" si="83"/>
        <v>0.20000000018626451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382863.5</v>
      </c>
      <c r="D1586" s="1">
        <v>0</v>
      </c>
      <c r="E1586" s="1">
        <v>0</v>
      </c>
      <c r="F1586" s="1">
        <v>0</v>
      </c>
      <c r="G1586" s="2">
        <f t="shared" si="82"/>
        <v>1914.3175000000001</v>
      </c>
      <c r="H1586" s="2">
        <f t="shared" si="83"/>
        <v>0.5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1275604.94</v>
      </c>
      <c r="D1587" s="1">
        <v>0</v>
      </c>
      <c r="E1587" s="1">
        <v>0</v>
      </c>
      <c r="F1587" s="1">
        <v>0</v>
      </c>
      <c r="G1587" s="2">
        <f t="shared" si="82"/>
        <v>7653.6296400000001</v>
      </c>
      <c r="H1587" s="2">
        <f t="shared" si="83"/>
        <v>6.0000000055879354E-2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3689.53</v>
      </c>
      <c r="D1588" s="1">
        <v>0</v>
      </c>
      <c r="E1588" s="1">
        <v>0</v>
      </c>
      <c r="F1588" s="1">
        <v>0</v>
      </c>
      <c r="G1588" s="2">
        <f t="shared" si="82"/>
        <v>25.826710000000002</v>
      </c>
      <c r="H1588" s="2">
        <f t="shared" si="83"/>
        <v>0.46999999999979991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69289.81</v>
      </c>
      <c r="D1589" s="1">
        <v>0</v>
      </c>
      <c r="E1589" s="1">
        <v>0</v>
      </c>
      <c r="F1589" s="1">
        <v>0</v>
      </c>
      <c r="G1589" s="2">
        <f t="shared" si="82"/>
        <v>554.31848000000002</v>
      </c>
      <c r="H1589" s="2">
        <f t="shared" si="83"/>
        <v>0.19000000000232831</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148277.88</v>
      </c>
      <c r="D1591" s="1">
        <v>0</v>
      </c>
      <c r="E1591" s="1">
        <v>0</v>
      </c>
      <c r="F1591" s="1">
        <v>0</v>
      </c>
      <c r="G1591" s="2">
        <f t="shared" si="82"/>
        <v>1482.7788</v>
      </c>
      <c r="H1591" s="2">
        <f t="shared" si="83"/>
        <v>0.11999999999534339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554185.32999999996</v>
      </c>
      <c r="D1592" s="1">
        <v>0</v>
      </c>
      <c r="E1592" s="1">
        <v>0</v>
      </c>
      <c r="F1592" s="1">
        <v>0</v>
      </c>
      <c r="G1592" s="2">
        <f t="shared" si="82"/>
        <v>6096.0386299999991</v>
      </c>
      <c r="H1592" s="2">
        <f t="shared" si="83"/>
        <v>0.32999999995809048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90726.21</v>
      </c>
      <c r="D1593" s="1">
        <v>0</v>
      </c>
      <c r="E1593" s="1">
        <v>0</v>
      </c>
      <c r="F1593" s="1">
        <v>0</v>
      </c>
      <c r="G1593" s="2">
        <f t="shared" si="82"/>
        <v>1088.71452</v>
      </c>
      <c r="H1593" s="2">
        <f t="shared" si="83"/>
        <v>0.21000000000640284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808585.98</v>
      </c>
      <c r="D1594" s="1">
        <v>0</v>
      </c>
      <c r="E1594" s="1">
        <v>0</v>
      </c>
      <c r="F1594" s="1">
        <v>0</v>
      </c>
      <c r="G1594" s="2">
        <f t="shared" si="82"/>
        <v>10511.61774</v>
      </c>
      <c r="H1594" s="2">
        <f t="shared" si="83"/>
        <v>2.0000000018626451E-2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467019.71</v>
      </c>
      <c r="D1601" s="1">
        <v>0</v>
      </c>
      <c r="E1601" s="1">
        <v>0</v>
      </c>
      <c r="F1601" s="1">
        <v>0</v>
      </c>
      <c r="G1601" s="2">
        <f t="shared" ref="G1601" si="84">B1601/1000*C1601</f>
        <v>9340.3942000000006</v>
      </c>
      <c r="H1601" s="2">
        <f t="shared" ref="H1601" si="85">ABS(C1601-ROUND(C1601,0))</f>
        <v>0.28999999997904524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3978116.6</v>
      </c>
      <c r="D1602" s="1">
        <v>0</v>
      </c>
      <c r="E1602" s="1">
        <v>0</v>
      </c>
      <c r="F1602" s="1">
        <v>0</v>
      </c>
      <c r="G1602" s="2">
        <f t="shared" si="82"/>
        <v>83540.448600000003</v>
      </c>
      <c r="H1602" s="2">
        <f t="shared" si="83"/>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2895609.64</v>
      </c>
      <c r="D1604" s="1">
        <v>0</v>
      </c>
      <c r="E1604" s="1">
        <v>0</v>
      </c>
      <c r="F1604" s="1">
        <v>0</v>
      </c>
      <c r="G1604" s="2">
        <f t="shared" si="82"/>
        <v>66599.021720000004</v>
      </c>
      <c r="H1604" s="2">
        <f t="shared" si="83"/>
        <v>0.35999999986961484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381216.99</v>
      </c>
      <c r="D1605" s="1">
        <v>0</v>
      </c>
      <c r="E1605" s="1">
        <v>0</v>
      </c>
      <c r="F1605" s="1">
        <v>0</v>
      </c>
      <c r="G1605" s="2">
        <f t="shared" si="82"/>
        <v>9149.2077599999993</v>
      </c>
      <c r="H1605" s="2">
        <f t="shared" si="83"/>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1605701.1</v>
      </c>
      <c r="D1606" s="1">
        <v>0</v>
      </c>
      <c r="E1606" s="1">
        <v>0</v>
      </c>
      <c r="F1606" s="1">
        <v>0</v>
      </c>
      <c r="G1606" s="2">
        <f t="shared" si="82"/>
        <v>40142.527500000004</v>
      </c>
      <c r="H1606" s="2">
        <f t="shared" si="83"/>
        <v>0.10000000009313226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3565.28</v>
      </c>
      <c r="D1607" s="1">
        <v>0</v>
      </c>
      <c r="E1607" s="1">
        <v>0</v>
      </c>
      <c r="F1607" s="1">
        <v>0</v>
      </c>
      <c r="G1607" s="2">
        <f t="shared" si="82"/>
        <v>92.697280000000006</v>
      </c>
      <c r="H1607" s="2">
        <f t="shared" si="83"/>
        <v>0.28000000000020009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69017.34</v>
      </c>
      <c r="D1608" s="1">
        <v>0</v>
      </c>
      <c r="E1608" s="1">
        <v>0</v>
      </c>
      <c r="F1608" s="1">
        <v>0</v>
      </c>
      <c r="G1608" s="2">
        <f t="shared" si="82"/>
        <v>1863.4681799999998</v>
      </c>
      <c r="H1608" s="2">
        <f t="shared" si="83"/>
        <v>0.33999999999650754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148641.85999999999</v>
      </c>
      <c r="D1610" s="1">
        <v>0</v>
      </c>
      <c r="E1610" s="1">
        <v>0</v>
      </c>
      <c r="F1610" s="1">
        <v>0</v>
      </c>
      <c r="G1610" s="2">
        <f t="shared" si="82"/>
        <v>4310.6139400000002</v>
      </c>
      <c r="H1610" s="2">
        <f t="shared" si="83"/>
        <v>0.14000000001396984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596740.86</v>
      </c>
      <c r="D1611" s="1">
        <v>0</v>
      </c>
      <c r="E1611" s="1">
        <v>0</v>
      </c>
      <c r="F1611" s="1">
        <v>0</v>
      </c>
      <c r="G1611" s="2">
        <f t="shared" si="82"/>
        <v>17902.2258</v>
      </c>
      <c r="H1611" s="2">
        <f t="shared" si="83"/>
        <v>0.14000000001396984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90726.21</v>
      </c>
      <c r="D1612" s="1">
        <v>0</v>
      </c>
      <c r="E1612" s="1">
        <v>0</v>
      </c>
      <c r="F1612" s="1">
        <v>0</v>
      </c>
      <c r="G1612" s="2">
        <f t="shared" si="82"/>
        <v>2812.51251</v>
      </c>
      <c r="H1612" s="2">
        <f t="shared" si="83"/>
        <v>0.21000000000640284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885533.74</v>
      </c>
      <c r="D1613" s="1">
        <v>0</v>
      </c>
      <c r="E1613" s="1">
        <v>0</v>
      </c>
      <c r="F1613" s="1">
        <v>0</v>
      </c>
      <c r="G1613" s="2">
        <f t="shared" si="82"/>
        <v>28337.079679999999</v>
      </c>
      <c r="H1613" s="2">
        <f t="shared" si="83"/>
        <v>0.26000000000931323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196973.22</v>
      </c>
      <c r="D1620" s="1">
        <v>0</v>
      </c>
      <c r="E1620" s="1">
        <v>0</v>
      </c>
      <c r="F1620" s="1">
        <v>0</v>
      </c>
      <c r="G1620" s="2">
        <f t="shared" ref="G1620" si="86">B1620/1000*C1620</f>
        <v>7681.9555799999998</v>
      </c>
      <c r="H1620" s="2">
        <f t="shared" ref="H1620" si="87">ABS(C1620-ROUND(C1620,0))</f>
        <v>0.22000000000116415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735801.23</v>
      </c>
      <c r="D1621" s="1">
        <v>0</v>
      </c>
      <c r="E1621" s="1">
        <v>0</v>
      </c>
      <c r="F1621" s="1">
        <v>0</v>
      </c>
      <c r="G1621" s="2">
        <f t="shared" si="82"/>
        <v>29432.049200000001</v>
      </c>
      <c r="H1621" s="2">
        <f t="shared" si="83"/>
        <v>0.22999999998137355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462939.18</v>
      </c>
      <c r="D1622" s="1">
        <v>0</v>
      </c>
      <c r="E1622" s="1">
        <v>0</v>
      </c>
      <c r="F1622" s="1">
        <v>0</v>
      </c>
      <c r="G1622" s="2">
        <f t="shared" si="82"/>
        <v>18980.506379999999</v>
      </c>
      <c r="H1622" s="2">
        <f t="shared" si="83"/>
        <v>0.17999999999301508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28173.919999999998</v>
      </c>
      <c r="D1628" s="1">
        <v>0</v>
      </c>
      <c r="E1628" s="1">
        <v>0</v>
      </c>
      <c r="F1628" s="1">
        <v>0</v>
      </c>
      <c r="G1628" s="2">
        <f t="shared" si="82"/>
        <v>1324.1742399999998</v>
      </c>
      <c r="H1628" s="2">
        <f t="shared" si="83"/>
        <v>8.000000000174623E-2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28173.919999999998</v>
      </c>
      <c r="D1634" s="1">
        <v>0</v>
      </c>
      <c r="E1634" s="1">
        <v>0</v>
      </c>
      <c r="F1634" s="1">
        <v>0</v>
      </c>
      <c r="G1634" s="2">
        <f t="shared" si="82"/>
        <v>1493.2177599999998</v>
      </c>
      <c r="H1634" s="2">
        <f t="shared" si="83"/>
        <v>8.000000000174623E-2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3394.65</v>
      </c>
      <c r="D1635" s="1">
        <v>0</v>
      </c>
      <c r="E1635" s="1">
        <v>0</v>
      </c>
      <c r="F1635" s="1">
        <v>0</v>
      </c>
      <c r="G1635" s="2">
        <f t="shared" si="82"/>
        <v>183.31110000000001</v>
      </c>
      <c r="H1635" s="2">
        <f t="shared" si="83"/>
        <v>0.34999999999990905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4764.79</v>
      </c>
      <c r="D1636" s="1">
        <v>0</v>
      </c>
      <c r="E1636" s="1">
        <v>0</v>
      </c>
      <c r="F1636" s="1">
        <v>0</v>
      </c>
      <c r="G1636" s="2">
        <f t="shared" si="82"/>
        <v>262.06344999999999</v>
      </c>
      <c r="H1636" s="2">
        <f t="shared" si="83"/>
        <v>0.21000000000003638</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4297.5600000000004</v>
      </c>
      <c r="D1637" s="1">
        <v>0</v>
      </c>
      <c r="E1637" s="1">
        <v>0</v>
      </c>
      <c r="F1637" s="1">
        <v>0</v>
      </c>
      <c r="G1637" s="2">
        <f t="shared" si="82"/>
        <v>240.66336000000004</v>
      </c>
      <c r="H1637" s="2">
        <f t="shared" si="83"/>
        <v>0.43999999999959982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15716.92</v>
      </c>
      <c r="D1638" s="1">
        <v>0</v>
      </c>
      <c r="E1638" s="1">
        <v>0</v>
      </c>
      <c r="F1638" s="1">
        <v>0</v>
      </c>
      <c r="G1638" s="2">
        <f t="shared" si="82"/>
        <v>895.86444000000006</v>
      </c>
      <c r="H1638" s="2">
        <f t="shared" si="83"/>
        <v>7.999999999992724E-2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138292.94</v>
      </c>
      <c r="D1669" s="1">
        <v>0</v>
      </c>
      <c r="E1669" s="1">
        <v>0</v>
      </c>
      <c r="F1669" s="1">
        <v>0</v>
      </c>
      <c r="G1669" s="2">
        <f t="shared" si="82"/>
        <v>12169.77872</v>
      </c>
      <c r="H1669" s="2">
        <f t="shared" si="83"/>
        <v>5.9999999997671694E-2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91784.58</v>
      </c>
      <c r="D1670" s="1">
        <v>0</v>
      </c>
      <c r="E1670" s="1">
        <v>0</v>
      </c>
      <c r="F1670" s="1">
        <v>0</v>
      </c>
      <c r="G1670" s="2">
        <f t="shared" si="82"/>
        <v>8168.82762</v>
      </c>
      <c r="H1670" s="2">
        <f t="shared" si="83"/>
        <v>0.41999999999825377</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11864.5</v>
      </c>
      <c r="D1671" s="1">
        <v>0</v>
      </c>
      <c r="E1671" s="1">
        <v>0</v>
      </c>
      <c r="F1671" s="1">
        <v>0</v>
      </c>
      <c r="G1671" s="2">
        <f t="shared" si="82"/>
        <v>1067.8050000000001</v>
      </c>
      <c r="H1671" s="2">
        <f t="shared" si="83"/>
        <v>0.5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18564.62</v>
      </c>
      <c r="D1672" s="1">
        <v>0</v>
      </c>
      <c r="E1672" s="1">
        <v>0</v>
      </c>
      <c r="F1672" s="1">
        <v>0</v>
      </c>
      <c r="G1672" s="2">
        <f t="shared" si="82"/>
        <v>1689.38042</v>
      </c>
      <c r="H1672" s="2">
        <f t="shared" si="83"/>
        <v>0.38000000000101863</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16079.24</v>
      </c>
      <c r="D1673" s="1">
        <v>0</v>
      </c>
      <c r="E1673" s="1">
        <v>0</v>
      </c>
      <c r="F1673" s="1">
        <v>0</v>
      </c>
      <c r="G1673" s="2">
        <f t="shared" si="82"/>
        <v>1479.29008</v>
      </c>
      <c r="H1673" s="2">
        <f t="shared" si="83"/>
        <v>0.23999999999978172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296472.32000000001</v>
      </c>
      <c r="D1680" s="1">
        <v>0</v>
      </c>
      <c r="E1680" s="1">
        <v>0</v>
      </c>
      <c r="F1680" s="1">
        <v>0</v>
      </c>
      <c r="G1680" s="2">
        <f t="shared" ref="G1680" si="90">B1680/1000*C1680</f>
        <v>29350.759680000003</v>
      </c>
      <c r="H1680" s="2">
        <f t="shared" ref="H1680" si="91">ABS(C1680-ROUND(C1680,0))</f>
        <v>0.32000000000698492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272862.05</v>
      </c>
      <c r="D1681" s="1">
        <v>0</v>
      </c>
      <c r="E1681" s="1">
        <v>0</v>
      </c>
      <c r="F1681" s="1">
        <v>0</v>
      </c>
      <c r="G1681" s="2">
        <f t="shared" si="82"/>
        <v>27286.205000000002</v>
      </c>
      <c r="H1681" s="2">
        <f t="shared" si="83"/>
        <v>4.9999999988358468E-2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246707.79</v>
      </c>
      <c r="D1683" s="1">
        <v>0</v>
      </c>
      <c r="E1683" s="1">
        <v>0</v>
      </c>
      <c r="F1683" s="1">
        <v>0</v>
      </c>
      <c r="G1683" s="2">
        <f t="shared" si="82"/>
        <v>25164.194579999999</v>
      </c>
      <c r="H1683" s="2">
        <f t="shared" si="83"/>
        <v>0.20999999999185093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82"/>
        <v>0</v>
      </c>
      <c r="H1684" s="2">
        <f t="shared" si="83"/>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26154.26</v>
      </c>
      <c r="D1686" s="13">
        <v>0</v>
      </c>
      <c r="E1686" s="13">
        <v>0</v>
      </c>
      <c r="F1686" s="13">
        <v>0</v>
      </c>
      <c r="G1686" s="14">
        <f t="shared" si="82"/>
        <v>2746.1972999999998</v>
      </c>
      <c r="H1686" s="14">
        <f t="shared" si="83"/>
        <v>0.25999999999839929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19</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24" t="s">
        <v>20</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32230</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53" t="s">
        <v>3221</v>
      </c>
      <c r="F7" s="326" t="s">
        <v>24</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53"/>
      <c r="F8" s="328" t="s">
        <v>26</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27</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22</v>
      </c>
      <c r="D10" s="239"/>
      <c r="E10" s="353"/>
      <c r="F10" s="328" t="s">
        <v>30</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31</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53"/>
      <c r="F12" s="350" t="s">
        <v>3488</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33" t="s">
        <v>34</v>
      </c>
      <c r="C15" s="354"/>
      <c r="D15" s="354"/>
      <c r="E15" s="354"/>
      <c r="F15" s="335"/>
      <c r="G15" s="200" t="s">
        <v>35</v>
      </c>
      <c r="H15" s="285" t="s">
        <v>42</v>
      </c>
      <c r="I15" s="286" t="s">
        <v>43</v>
      </c>
      <c r="J15" s="4"/>
      <c r="K15" s="4"/>
      <c r="L15" s="4"/>
      <c r="M15" s="4"/>
      <c r="N15" s="4"/>
      <c r="O15" s="4"/>
      <c r="P15" s="4"/>
      <c r="Q15" s="4"/>
      <c r="R15" s="4"/>
      <c r="S15" s="4"/>
      <c r="T15" s="4"/>
      <c r="U15" s="4"/>
      <c r="V15" s="4"/>
      <c r="W15" s="4"/>
    </row>
    <row r="16" spans="1:23" ht="12.75" customHeight="1" x14ac:dyDescent="0.2">
      <c r="A16" s="330" t="s">
        <v>24</v>
      </c>
      <c r="B16" s="349" t="str">
        <f>'PR-RAS'!B6</f>
        <v>PRIHODI POSLOVANJA (šifre 61+62+63+64+65+66+67+68)</v>
      </c>
      <c r="C16" s="345"/>
      <c r="D16" s="345"/>
      <c r="E16" s="345"/>
      <c r="F16" s="346"/>
      <c r="G16" s="27" t="str">
        <f>'PR-RAS'!C6</f>
        <v>6</v>
      </c>
      <c r="H16" s="298">
        <f>'PR-RAS'!D6</f>
        <v>3971878.37</v>
      </c>
      <c r="I16" s="298">
        <f>'PR-RAS'!E6</f>
        <v>4673803.8800000008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2853410.63</v>
      </c>
      <c r="I17" s="298">
        <f>'PR-RAS'!E152</f>
        <v>3661124.14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2962369.77</v>
      </c>
      <c r="I18" s="298">
        <f>'PR-RAS'!E649</f>
        <v>3451304.6600000006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33</v>
      </c>
      <c r="B20" s="333" t="s">
        <v>34</v>
      </c>
      <c r="C20" s="334"/>
      <c r="D20" s="334"/>
      <c r="E20" s="334"/>
      <c r="F20" s="335"/>
      <c r="G20" s="200" t="s">
        <v>35</v>
      </c>
      <c r="H20" s="285" t="s">
        <v>1836</v>
      </c>
      <c r="I20" s="286" t="s">
        <v>1837</v>
      </c>
      <c r="J20" s="4"/>
      <c r="K20" s="4"/>
      <c r="L20" s="4"/>
      <c r="M20" s="4"/>
      <c r="N20" s="4"/>
      <c r="O20" s="4"/>
      <c r="P20" s="4"/>
      <c r="Q20" s="4"/>
      <c r="R20" s="4"/>
      <c r="S20" s="4"/>
      <c r="T20" s="4"/>
      <c r="U20" s="4"/>
      <c r="V20" s="4"/>
      <c r="W20" s="4"/>
    </row>
    <row r="21" spans="1:23" ht="12.75" customHeight="1" x14ac:dyDescent="0.2">
      <c r="A21" s="330" t="s">
        <v>26</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33" t="s">
        <v>34</v>
      </c>
      <c r="C25" s="334"/>
      <c r="D25" s="334"/>
      <c r="E25" s="334"/>
      <c r="F25" s="335"/>
      <c r="G25" s="200" t="s">
        <v>35</v>
      </c>
      <c r="H25" s="285" t="s">
        <v>42</v>
      </c>
      <c r="I25" s="286" t="s">
        <v>43</v>
      </c>
      <c r="J25" s="4"/>
      <c r="K25" s="4"/>
      <c r="L25" s="4"/>
      <c r="M25" s="4"/>
      <c r="N25" s="4"/>
      <c r="O25" s="4"/>
      <c r="P25" s="4"/>
      <c r="Q25" s="4"/>
      <c r="R25" s="4"/>
      <c r="S25" s="4"/>
      <c r="T25" s="4"/>
      <c r="U25" s="4"/>
      <c r="V25" s="4"/>
      <c r="W25" s="4"/>
    </row>
    <row r="26" spans="1:23" ht="12.75" customHeight="1" x14ac:dyDescent="0.2">
      <c r="A26" s="330" t="s">
        <v>36</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33" t="s">
        <v>34</v>
      </c>
      <c r="C31" s="334"/>
      <c r="D31" s="334"/>
      <c r="E31" s="334"/>
      <c r="F31" s="335"/>
      <c r="G31" s="200" t="s">
        <v>35</v>
      </c>
      <c r="H31" s="285" t="s">
        <v>2586</v>
      </c>
      <c r="I31" s="286" t="s">
        <v>2587</v>
      </c>
      <c r="J31" s="4"/>
      <c r="K31" s="4"/>
      <c r="L31" s="4"/>
      <c r="M31" s="4"/>
      <c r="N31" s="4"/>
      <c r="O31" s="4"/>
      <c r="P31" s="4"/>
      <c r="Q31" s="4"/>
      <c r="R31" s="4"/>
      <c r="S31" s="4"/>
      <c r="T31" s="4"/>
      <c r="U31" s="4"/>
      <c r="V31" s="4"/>
      <c r="W31" s="4"/>
    </row>
    <row r="32" spans="1:23" ht="12.75" customHeight="1" x14ac:dyDescent="0.2">
      <c r="A32" s="330" t="s">
        <v>30</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33" t="s">
        <v>34</v>
      </c>
      <c r="C36" s="334"/>
      <c r="D36" s="334"/>
      <c r="E36" s="334"/>
      <c r="F36" s="335"/>
      <c r="G36" s="200" t="s">
        <v>35</v>
      </c>
      <c r="H36" s="285" t="s">
        <v>1836</v>
      </c>
      <c r="I36" s="286" t="s">
        <v>1821</v>
      </c>
      <c r="J36" s="4"/>
      <c r="K36" s="4"/>
      <c r="L36" s="4"/>
      <c r="M36" s="4"/>
      <c r="N36" s="4"/>
      <c r="O36" s="4"/>
      <c r="P36" s="4"/>
      <c r="Q36" s="4"/>
      <c r="R36" s="4"/>
      <c r="S36" s="4"/>
      <c r="T36" s="4"/>
      <c r="U36" s="4"/>
      <c r="V36" s="4"/>
      <c r="W36" s="4"/>
    </row>
    <row r="37" spans="1:23" ht="12.75" customHeight="1" x14ac:dyDescent="0.2">
      <c r="A37" s="330" t="s">
        <v>31</v>
      </c>
      <c r="B37" s="349" t="str">
        <f>OBVEZE!B5</f>
        <v>Stanje obveza 1. siječnja (=stanju obveza iz Izvještaja o obvezama na 31. prosinca prethodne godine)</v>
      </c>
      <c r="C37" s="345"/>
      <c r="D37" s="345"/>
      <c r="E37" s="345"/>
      <c r="F37" s="346"/>
      <c r="G37" s="125" t="str">
        <f>OBVEZE!C5</f>
        <v>V001</v>
      </c>
      <c r="H37" s="298">
        <f>OBVEZE!D5</f>
        <v>913674.94</v>
      </c>
      <c r="I37" s="298" t="s">
        <v>37</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37</v>
      </c>
      <c r="I38" s="298">
        <f>OBVEZE!D44</f>
        <v>735801.23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37</v>
      </c>
      <c r="I39" s="298">
        <f>OBVEZE!D45</f>
        <v>462939.18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37</v>
      </c>
      <c r="I40" s="299">
        <f>OBVEZE!D104</f>
        <v>272862.05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3385</v>
      </c>
      <c r="F43" s="336"/>
      <c r="G43" s="242"/>
      <c r="H43" s="337" t="s">
        <v>3173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abSelected="1" topLeftCell="A725" zoomScaleNormal="100" workbookViewId="0">
      <selection activeCell="E743" sqref="E7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t="s">
        <v>3648</v>
      </c>
      <c r="C1" s="288" t="s">
        <v>28</v>
      </c>
      <c r="D1" s="290">
        <v>22</v>
      </c>
      <c r="E1" s="289" t="s">
        <v>39</v>
      </c>
      <c r="F1" s="291" t="s">
        <v>3650</v>
      </c>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3971878.37</v>
      </c>
      <c r="E6" s="59">
        <f>E7+E43+E49+E82+E106+E125+E134+E140</f>
        <v>4673803.8800000008</v>
      </c>
      <c r="F6" s="44">
        <f t="shared" ref="F6:F132" si="0">IF(D6&lt;&gt;0,IF(E6/D6&gt;=100,"&gt;&gt;100",E6/D6*100),"-")</f>
        <v>117.67238179551809</v>
      </c>
    </row>
    <row r="7" spans="1:24" ht="12.75" customHeight="1" x14ac:dyDescent="0.2">
      <c r="A7" s="62">
        <v>61</v>
      </c>
      <c r="B7" s="228" t="s">
        <v>48</v>
      </c>
      <c r="C7" s="267" t="s">
        <v>49</v>
      </c>
      <c r="D7" s="59">
        <f>D8+D17+D23+D29+D36+D39</f>
        <v>2469019.46</v>
      </c>
      <c r="E7" s="59">
        <f>E8+E17+E23+E29+E36+E39</f>
        <v>3012477.25</v>
      </c>
      <c r="F7" s="44">
        <f t="shared" si="0"/>
        <v>122.01107762836345</v>
      </c>
    </row>
    <row r="8" spans="1:24" ht="12.75" customHeight="1" x14ac:dyDescent="0.2">
      <c r="A8" s="62">
        <v>611</v>
      </c>
      <c r="B8" s="228" t="s">
        <v>3480</v>
      </c>
      <c r="C8" s="267" t="s">
        <v>50</v>
      </c>
      <c r="D8" s="59">
        <f>SUM(D9:D14)-D15-D16</f>
        <v>2035703.85</v>
      </c>
      <c r="E8" s="59">
        <f t="shared" ref="E8" si="1">SUM(E9:E14)-E15-E16</f>
        <v>2722304.4099999997</v>
      </c>
      <c r="F8" s="44">
        <f t="shared" si="0"/>
        <v>133.72791970698486</v>
      </c>
    </row>
    <row r="9" spans="1:24" ht="12.75" customHeight="1" x14ac:dyDescent="0.2">
      <c r="A9" s="62">
        <v>6111</v>
      </c>
      <c r="B9" s="64" t="s">
        <v>3479</v>
      </c>
      <c r="C9" s="267" t="s">
        <v>51</v>
      </c>
      <c r="D9" s="193">
        <v>2035703.85</v>
      </c>
      <c r="E9" s="193">
        <v>2634535.85</v>
      </c>
      <c r="F9" s="44">
        <f t="shared" si="0"/>
        <v>129.41645956999099</v>
      </c>
    </row>
    <row r="10" spans="1:24" ht="12.75" customHeight="1" x14ac:dyDescent="0.2">
      <c r="A10" s="62">
        <v>6112</v>
      </c>
      <c r="B10" s="64" t="s">
        <v>3478</v>
      </c>
      <c r="C10" s="267" t="s">
        <v>52</v>
      </c>
      <c r="D10" s="193"/>
      <c r="E10" s="193">
        <v>171799.75</v>
      </c>
      <c r="F10" s="44" t="str">
        <f t="shared" si="0"/>
        <v>-</v>
      </c>
    </row>
    <row r="11" spans="1:24" ht="12.75" customHeight="1" x14ac:dyDescent="0.2">
      <c r="A11" s="62">
        <v>6113</v>
      </c>
      <c r="B11" s="64" t="s">
        <v>3477</v>
      </c>
      <c r="C11" s="267" t="s">
        <v>53</v>
      </c>
      <c r="D11" s="193"/>
      <c r="E11" s="193">
        <v>269084.77</v>
      </c>
      <c r="F11" s="44" t="str">
        <f t="shared" si="0"/>
        <v>-</v>
      </c>
    </row>
    <row r="12" spans="1:24" ht="12.75" customHeight="1" x14ac:dyDescent="0.2">
      <c r="A12" s="62">
        <v>6114</v>
      </c>
      <c r="B12" s="64" t="s">
        <v>3476</v>
      </c>
      <c r="C12" s="267" t="s">
        <v>54</v>
      </c>
      <c r="D12" s="193"/>
      <c r="E12" s="193">
        <v>195985.05</v>
      </c>
      <c r="F12" s="44" t="str">
        <f t="shared" si="0"/>
        <v>-</v>
      </c>
    </row>
    <row r="13" spans="1:24" ht="12.75" customHeight="1" x14ac:dyDescent="0.2">
      <c r="A13" s="62">
        <v>6115</v>
      </c>
      <c r="B13" s="64" t="s">
        <v>3475</v>
      </c>
      <c r="C13" s="267" t="s">
        <v>55</v>
      </c>
      <c r="D13" s="193"/>
      <c r="E13" s="193">
        <v>187825.65</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c r="E15" s="193">
        <v>736926.66</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401060.25</v>
      </c>
      <c r="E23" s="59">
        <f t="shared" si="3"/>
        <v>253170.47</v>
      </c>
      <c r="F23" s="44">
        <f t="shared" si="0"/>
        <v>63.125296012257515</v>
      </c>
    </row>
    <row r="24" spans="1:6" ht="12.75" customHeight="1" x14ac:dyDescent="0.2">
      <c r="A24" s="62">
        <v>6131</v>
      </c>
      <c r="B24" s="64" t="s">
        <v>3490</v>
      </c>
      <c r="C24" s="267" t="s">
        <v>74</v>
      </c>
      <c r="D24" s="193">
        <v>4724.6499999999996</v>
      </c>
      <c r="E24" s="193">
        <v>6762.84</v>
      </c>
      <c r="F24" s="44">
        <f t="shared" si="0"/>
        <v>143.13949181420847</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396335.6</v>
      </c>
      <c r="E27" s="193">
        <v>246407.63</v>
      </c>
      <c r="F27" s="44">
        <f t="shared" si="0"/>
        <v>62.171460247325761</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32255.360000000001</v>
      </c>
      <c r="E29" s="59">
        <f>SUM(E30:E35)</f>
        <v>37002.370000000003</v>
      </c>
      <c r="F29" s="44">
        <f t="shared" si="0"/>
        <v>114.71696487033473</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32255.360000000001</v>
      </c>
      <c r="E31" s="193">
        <v>37002.370000000003</v>
      </c>
      <c r="F31" s="44">
        <f t="shared" si="0"/>
        <v>114.71696487033473</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104572.92</v>
      </c>
      <c r="E49" s="59">
        <f>E50+E53+E58+E61+E64+E68+E71+E74+E77</f>
        <v>269101.48</v>
      </c>
      <c r="F49" s="44">
        <f t="shared" si="0"/>
        <v>257.3338107035741</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104572.92</v>
      </c>
      <c r="E58" s="59">
        <f t="shared" si="10"/>
        <v>155976.48000000001</v>
      </c>
      <c r="F58" s="44">
        <f t="shared" si="0"/>
        <v>149.15570876284227</v>
      </c>
    </row>
    <row r="59" spans="1:6" ht="24" x14ac:dyDescent="0.2">
      <c r="A59" s="62">
        <v>6331</v>
      </c>
      <c r="B59" s="64" t="s">
        <v>3492</v>
      </c>
      <c r="C59" s="267" t="s">
        <v>142</v>
      </c>
      <c r="D59" s="193">
        <v>103785.66</v>
      </c>
      <c r="E59" s="193">
        <v>155264.92000000001</v>
      </c>
      <c r="F59" s="44">
        <f t="shared" si="0"/>
        <v>149.60151527677331</v>
      </c>
    </row>
    <row r="60" spans="1:6" ht="24" x14ac:dyDescent="0.2">
      <c r="A60" s="62">
        <v>6332</v>
      </c>
      <c r="B60" s="64" t="s">
        <v>3493</v>
      </c>
      <c r="C60" s="267" t="s">
        <v>143</v>
      </c>
      <c r="D60" s="193">
        <v>787.26</v>
      </c>
      <c r="E60" s="193">
        <v>711.56</v>
      </c>
      <c r="F60" s="44">
        <f t="shared" si="0"/>
        <v>90.384371109925553</v>
      </c>
    </row>
    <row r="61" spans="1:6" ht="12.75" customHeight="1" x14ac:dyDescent="0.2">
      <c r="A61" s="62">
        <v>634</v>
      </c>
      <c r="B61" s="64" t="s">
        <v>144</v>
      </c>
      <c r="C61" s="267" t="s">
        <v>145</v>
      </c>
      <c r="D61" s="59">
        <f t="shared" ref="D61:E61" si="11">SUM(D62:D63)</f>
        <v>0</v>
      </c>
      <c r="E61" s="59">
        <f t="shared" si="11"/>
        <v>70000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0</v>
      </c>
      <c r="E63" s="193">
        <v>70000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0</v>
      </c>
      <c r="E68" s="59">
        <f t="shared" si="12"/>
        <v>0</v>
      </c>
      <c r="F68" s="44" t="str">
        <f t="shared" si="0"/>
        <v>-</v>
      </c>
    </row>
    <row r="69" spans="1:6" ht="12.75" customHeight="1" x14ac:dyDescent="0.2">
      <c r="A69" s="62" t="s">
        <v>157</v>
      </c>
      <c r="B69" s="63" t="s">
        <v>158</v>
      </c>
      <c r="C69" s="267" t="s">
        <v>157</v>
      </c>
      <c r="D69" s="193">
        <v>0</v>
      </c>
      <c r="E69" s="193">
        <v>0</v>
      </c>
      <c r="F69" s="44" t="str">
        <f t="shared" si="0"/>
        <v>-</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0</v>
      </c>
      <c r="E74" s="59">
        <f t="shared" si="14"/>
        <v>43125</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43125</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511117.60999999993</v>
      </c>
      <c r="E82" s="59">
        <f t="shared" si="16"/>
        <v>423224.45</v>
      </c>
      <c r="F82" s="44">
        <f t="shared" si="0"/>
        <v>82.803730828213901</v>
      </c>
    </row>
    <row r="83" spans="1:6" ht="12.75" customHeight="1" x14ac:dyDescent="0.2">
      <c r="A83" s="62">
        <v>641</v>
      </c>
      <c r="B83" s="63" t="s">
        <v>179</v>
      </c>
      <c r="C83" s="267" t="s">
        <v>180</v>
      </c>
      <c r="D83" s="59">
        <f t="shared" ref="D83:E83" si="17">SUM(D84:D90)</f>
        <v>8.2899999999999991</v>
      </c>
      <c r="E83" s="59">
        <f t="shared" si="17"/>
        <v>10.66</v>
      </c>
      <c r="F83" s="44">
        <f t="shared" si="0"/>
        <v>128.58866103739444</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8.2899999999999991</v>
      </c>
      <c r="E85" s="193">
        <v>0</v>
      </c>
      <c r="F85" s="44">
        <f t="shared" si="0"/>
        <v>0</v>
      </c>
    </row>
    <row r="86" spans="1:6" ht="12.75" customHeight="1" x14ac:dyDescent="0.2">
      <c r="A86" s="62">
        <v>6414</v>
      </c>
      <c r="B86" s="63" t="s">
        <v>185</v>
      </c>
      <c r="C86" s="267" t="s">
        <v>186</v>
      </c>
      <c r="D86" s="193">
        <v>0</v>
      </c>
      <c r="E86" s="193">
        <v>10.66</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511109.31999999995</v>
      </c>
      <c r="E91" s="59">
        <f t="shared" si="18"/>
        <v>423213.79000000004</v>
      </c>
      <c r="F91" s="44">
        <f t="shared" si="0"/>
        <v>82.802988213950016</v>
      </c>
    </row>
    <row r="92" spans="1:6" ht="12.75" customHeight="1" x14ac:dyDescent="0.2">
      <c r="A92" s="62">
        <v>6421</v>
      </c>
      <c r="B92" s="63" t="s">
        <v>197</v>
      </c>
      <c r="C92" s="267" t="s">
        <v>198</v>
      </c>
      <c r="D92" s="193">
        <v>160538.29999999999</v>
      </c>
      <c r="E92" s="193">
        <v>90992.65</v>
      </c>
      <c r="F92" s="44">
        <f t="shared" si="0"/>
        <v>56.67971443574524</v>
      </c>
    </row>
    <row r="93" spans="1:6" ht="12.75" customHeight="1" x14ac:dyDescent="0.2">
      <c r="A93" s="62">
        <v>6422</v>
      </c>
      <c r="B93" s="63" t="s">
        <v>199</v>
      </c>
      <c r="C93" s="267" t="s">
        <v>200</v>
      </c>
      <c r="D93" s="193">
        <v>82326.539999999994</v>
      </c>
      <c r="E93" s="193">
        <v>78885.490000000005</v>
      </c>
      <c r="F93" s="44">
        <f t="shared" si="0"/>
        <v>95.820242172208395</v>
      </c>
    </row>
    <row r="94" spans="1:6" ht="12.75" customHeight="1" x14ac:dyDescent="0.2">
      <c r="A94" s="62">
        <v>6423</v>
      </c>
      <c r="B94" s="63" t="s">
        <v>201</v>
      </c>
      <c r="C94" s="267" t="s">
        <v>202</v>
      </c>
      <c r="D94" s="193">
        <v>267816.40999999997</v>
      </c>
      <c r="E94" s="193">
        <v>252270.75</v>
      </c>
      <c r="F94" s="44">
        <f t="shared" si="0"/>
        <v>94.195404232324691</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428.07</v>
      </c>
      <c r="E97" s="193">
        <v>1064.9000000000001</v>
      </c>
      <c r="F97" s="44">
        <f t="shared" si="0"/>
        <v>248.76772490480531</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854154.91</v>
      </c>
      <c r="E106" s="59">
        <f>E107+E112+E120+E124</f>
        <v>956830.01</v>
      </c>
      <c r="F106" s="44">
        <f t="shared" si="0"/>
        <v>112.02066496345493</v>
      </c>
    </row>
    <row r="107" spans="1:6" ht="12.75" customHeight="1" x14ac:dyDescent="0.2">
      <c r="A107" s="62">
        <v>651</v>
      </c>
      <c r="B107" s="63" t="s">
        <v>225</v>
      </c>
      <c r="C107" s="267" t="s">
        <v>226</v>
      </c>
      <c r="D107" s="59">
        <f t="shared" ref="D107:E107" si="20">SUM(D108:D111)</f>
        <v>39347.33</v>
      </c>
      <c r="E107" s="59">
        <f t="shared" si="20"/>
        <v>58699.44</v>
      </c>
      <c r="F107" s="44">
        <f t="shared" si="0"/>
        <v>149.18277809447301</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11281.31</v>
      </c>
      <c r="E109" s="193">
        <v>12342.96</v>
      </c>
      <c r="F109" s="44">
        <f t="shared" si="0"/>
        <v>109.41069787108057</v>
      </c>
    </row>
    <row r="110" spans="1:6" ht="12.75" customHeight="1" x14ac:dyDescent="0.2">
      <c r="A110" s="62">
        <v>6513</v>
      </c>
      <c r="B110" s="63" t="s">
        <v>231</v>
      </c>
      <c r="C110" s="267" t="s">
        <v>232</v>
      </c>
      <c r="D110" s="193">
        <v>335.92</v>
      </c>
      <c r="E110" s="193">
        <v>368.25</v>
      </c>
      <c r="F110" s="44">
        <f t="shared" si="0"/>
        <v>109.6243153131698</v>
      </c>
    </row>
    <row r="111" spans="1:6" ht="12.75" customHeight="1" x14ac:dyDescent="0.2">
      <c r="A111" s="62">
        <v>6514</v>
      </c>
      <c r="B111" s="63" t="s">
        <v>233</v>
      </c>
      <c r="C111" s="267" t="s">
        <v>234</v>
      </c>
      <c r="D111" s="193">
        <v>27730.1</v>
      </c>
      <c r="E111" s="193">
        <v>45988.23</v>
      </c>
      <c r="F111" s="44">
        <f t="shared" si="0"/>
        <v>165.84227968885799</v>
      </c>
    </row>
    <row r="112" spans="1:6" ht="12.75" customHeight="1" x14ac:dyDescent="0.2">
      <c r="A112" s="62">
        <v>652</v>
      </c>
      <c r="B112" s="63" t="s">
        <v>235</v>
      </c>
      <c r="C112" s="267" t="s">
        <v>236</v>
      </c>
      <c r="D112" s="59">
        <f t="shared" ref="D112:E112" si="21">SUM(D113:D119)</f>
        <v>56744.05</v>
      </c>
      <c r="E112" s="59">
        <f t="shared" si="21"/>
        <v>61074.25</v>
      </c>
      <c r="F112" s="44">
        <f t="shared" si="0"/>
        <v>107.6311084598297</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74.39</v>
      </c>
      <c r="E114" s="193">
        <v>78.45</v>
      </c>
      <c r="F114" s="44">
        <f t="shared" si="0"/>
        <v>105.45772281220593</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56669.66</v>
      </c>
      <c r="E117" s="193">
        <v>60995.8</v>
      </c>
      <c r="F117" s="44">
        <f t="shared" si="0"/>
        <v>107.63396145309501</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758063.53</v>
      </c>
      <c r="E120" s="59">
        <f t="shared" si="22"/>
        <v>837056.32</v>
      </c>
      <c r="F120" s="44">
        <f t="shared" si="0"/>
        <v>110.42033904467081</v>
      </c>
    </row>
    <row r="121" spans="1:6" ht="12.75" customHeight="1" x14ac:dyDescent="0.2">
      <c r="A121" s="62">
        <v>6531</v>
      </c>
      <c r="B121" s="63" t="s">
        <v>253</v>
      </c>
      <c r="C121" s="267" t="s">
        <v>254</v>
      </c>
      <c r="D121" s="193">
        <v>361495.22</v>
      </c>
      <c r="E121" s="193">
        <v>449642.22</v>
      </c>
      <c r="F121" s="44">
        <f t="shared" si="0"/>
        <v>124.38400153672848</v>
      </c>
    </row>
    <row r="122" spans="1:6" ht="12.75" customHeight="1" x14ac:dyDescent="0.2">
      <c r="A122" s="62">
        <v>6532</v>
      </c>
      <c r="B122" s="63" t="s">
        <v>255</v>
      </c>
      <c r="C122" s="267" t="s">
        <v>256</v>
      </c>
      <c r="D122" s="193">
        <v>396568.31</v>
      </c>
      <c r="E122" s="193">
        <v>387414.1</v>
      </c>
      <c r="F122" s="44">
        <f t="shared" si="0"/>
        <v>97.691643590986871</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31646.45</v>
      </c>
      <c r="E125" s="59">
        <f t="shared" si="23"/>
        <v>10400</v>
      </c>
      <c r="F125" s="44">
        <f t="shared" si="0"/>
        <v>32.863085748954461</v>
      </c>
    </row>
    <row r="126" spans="1:6" ht="12.75" customHeight="1" x14ac:dyDescent="0.2">
      <c r="A126" s="62">
        <v>661</v>
      </c>
      <c r="B126" s="64" t="s">
        <v>261</v>
      </c>
      <c r="C126" s="267" t="s">
        <v>262</v>
      </c>
      <c r="D126" s="59">
        <f t="shared" ref="D126:E126" si="24">SUM(D127:D128)</f>
        <v>0</v>
      </c>
      <c r="E126" s="59">
        <f t="shared" si="24"/>
        <v>0</v>
      </c>
      <c r="F126" s="44" t="str">
        <f t="shared" si="0"/>
        <v>-</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0</v>
      </c>
      <c r="E128" s="193">
        <v>0</v>
      </c>
      <c r="F128" s="44" t="str">
        <f t="shared" si="0"/>
        <v>-</v>
      </c>
    </row>
    <row r="129" spans="1:6" ht="36" x14ac:dyDescent="0.2">
      <c r="A129" s="62">
        <v>663</v>
      </c>
      <c r="B129" s="181" t="s">
        <v>3498</v>
      </c>
      <c r="C129" s="267" t="s">
        <v>267</v>
      </c>
      <c r="D129" s="59">
        <f t="shared" ref="D129:E129" si="25">SUM(D130:D133)</f>
        <v>31646.45</v>
      </c>
      <c r="E129" s="59">
        <f t="shared" si="25"/>
        <v>10400</v>
      </c>
      <c r="F129" s="44">
        <f t="shared" si="0"/>
        <v>32.863085748954461</v>
      </c>
    </row>
    <row r="130" spans="1:6" ht="12.75" customHeight="1" x14ac:dyDescent="0.2">
      <c r="A130" s="62">
        <v>6631</v>
      </c>
      <c r="B130" s="64" t="s">
        <v>268</v>
      </c>
      <c r="C130" s="267" t="s">
        <v>269</v>
      </c>
      <c r="D130" s="193">
        <v>31646.45</v>
      </c>
      <c r="E130" s="193">
        <v>10400</v>
      </c>
      <c r="F130" s="44">
        <f t="shared" si="0"/>
        <v>32.863085748954461</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0</v>
      </c>
      <c r="E134" s="59">
        <f t="shared" si="26"/>
        <v>0</v>
      </c>
      <c r="F134" s="44" t="str">
        <f t="shared" ref="F134:F229" si="27">IF(D134&lt;&gt;0,IF(E134/D134&gt;=100,"&gt;&gt;100",E134/D134*100),"-")</f>
        <v>-</v>
      </c>
    </row>
    <row r="135" spans="1:6" ht="24" x14ac:dyDescent="0.2">
      <c r="A135" s="62">
        <v>671</v>
      </c>
      <c r="B135" s="181" t="s">
        <v>278</v>
      </c>
      <c r="C135" s="267" t="s">
        <v>279</v>
      </c>
      <c r="D135" s="59">
        <f t="shared" ref="D135:E135" si="28">SUM(D136:D138)</f>
        <v>0</v>
      </c>
      <c r="E135" s="59">
        <f t="shared" si="28"/>
        <v>0</v>
      </c>
      <c r="F135" s="44" t="str">
        <f t="shared" si="27"/>
        <v>-</v>
      </c>
    </row>
    <row r="136" spans="1:6" ht="12.75" customHeight="1" x14ac:dyDescent="0.2">
      <c r="A136" s="62">
        <v>6711</v>
      </c>
      <c r="B136" s="64" t="s">
        <v>3290</v>
      </c>
      <c r="C136" s="267" t="s">
        <v>280</v>
      </c>
      <c r="D136" s="193">
        <v>0</v>
      </c>
      <c r="E136" s="193">
        <v>0</v>
      </c>
      <c r="F136" s="44" t="str">
        <f t="shared" si="27"/>
        <v>-</v>
      </c>
    </row>
    <row r="137" spans="1:6" ht="24" x14ac:dyDescent="0.2">
      <c r="A137" s="62">
        <v>6712</v>
      </c>
      <c r="B137" s="181" t="s">
        <v>281</v>
      </c>
      <c r="C137" s="267" t="s">
        <v>282</v>
      </c>
      <c r="D137" s="193">
        <v>0</v>
      </c>
      <c r="E137" s="193">
        <v>0</v>
      </c>
      <c r="F137" s="44" t="str">
        <f t="shared" si="27"/>
        <v>-</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1367.02</v>
      </c>
      <c r="E140" s="59">
        <f t="shared" si="29"/>
        <v>1770.69</v>
      </c>
      <c r="F140" s="44">
        <f t="shared" si="27"/>
        <v>129.52919489107694</v>
      </c>
    </row>
    <row r="141" spans="1:6" ht="12.75" customHeight="1" x14ac:dyDescent="0.2">
      <c r="A141" s="62">
        <v>681</v>
      </c>
      <c r="B141" s="64" t="s">
        <v>288</v>
      </c>
      <c r="C141" s="267" t="s">
        <v>289</v>
      </c>
      <c r="D141" s="59">
        <f t="shared" ref="D141:E141" si="30">SUM(D142:D150)</f>
        <v>1367.02</v>
      </c>
      <c r="E141" s="59">
        <f t="shared" si="30"/>
        <v>1770.69</v>
      </c>
      <c r="F141" s="44">
        <f t="shared" si="27"/>
        <v>129.52919489107694</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1367.02</v>
      </c>
      <c r="E150" s="193">
        <v>1770.69</v>
      </c>
      <c r="F150" s="44">
        <f t="shared" si="27"/>
        <v>129.52919489107694</v>
      </c>
    </row>
    <row r="151" spans="1:6" ht="12.75" customHeight="1" x14ac:dyDescent="0.2">
      <c r="A151" s="62">
        <v>683</v>
      </c>
      <c r="B151" s="63" t="s">
        <v>306</v>
      </c>
      <c r="C151" s="267" t="s">
        <v>307</v>
      </c>
      <c r="D151" s="193">
        <v>0</v>
      </c>
      <c r="E151" s="193">
        <v>0</v>
      </c>
      <c r="F151" s="44" t="str">
        <f t="shared" si="27"/>
        <v>-</v>
      </c>
    </row>
    <row r="152" spans="1:6" ht="12.75" customHeight="1" x14ac:dyDescent="0.2">
      <c r="A152" s="62">
        <v>3</v>
      </c>
      <c r="B152" s="63" t="s">
        <v>308</v>
      </c>
      <c r="C152" s="267" t="s">
        <v>45</v>
      </c>
      <c r="D152" s="59">
        <f>D153+D164+D202+D221+D230+D262+D273</f>
        <v>2853410.63</v>
      </c>
      <c r="E152" s="59">
        <f>E153+E164+E202+E221+E230+E262+E273</f>
        <v>3661124.14</v>
      </c>
      <c r="F152" s="44">
        <f t="shared" si="27"/>
        <v>128.30694963801969</v>
      </c>
    </row>
    <row r="153" spans="1:6" ht="12.75" customHeight="1" x14ac:dyDescent="0.2">
      <c r="A153" s="62">
        <v>31</v>
      </c>
      <c r="B153" s="63" t="s">
        <v>309</v>
      </c>
      <c r="C153" s="267" t="s">
        <v>310</v>
      </c>
      <c r="D153" s="59">
        <f t="shared" ref="D153:E153" si="31">D154+D159+D160</f>
        <v>253729.96000000002</v>
      </c>
      <c r="E153" s="59">
        <f t="shared" si="31"/>
        <v>375287.49</v>
      </c>
      <c r="F153" s="44">
        <f t="shared" si="27"/>
        <v>147.90822889027373</v>
      </c>
    </row>
    <row r="154" spans="1:6" ht="12.75" customHeight="1" x14ac:dyDescent="0.2">
      <c r="A154" s="62">
        <v>311</v>
      </c>
      <c r="B154" s="63" t="s">
        <v>311</v>
      </c>
      <c r="C154" s="267" t="s">
        <v>312</v>
      </c>
      <c r="D154" s="59">
        <f t="shared" ref="D154:E154" si="32">SUM(D155:D158)</f>
        <v>204517.81</v>
      </c>
      <c r="E154" s="59">
        <f t="shared" si="32"/>
        <v>301170.03999999998</v>
      </c>
      <c r="F154" s="44">
        <f t="shared" si="27"/>
        <v>147.25858838406299</v>
      </c>
    </row>
    <row r="155" spans="1:6" ht="12.75" customHeight="1" x14ac:dyDescent="0.2">
      <c r="A155" s="62">
        <v>3111</v>
      </c>
      <c r="B155" s="63" t="s">
        <v>313</v>
      </c>
      <c r="C155" s="267" t="s">
        <v>314</v>
      </c>
      <c r="D155" s="193">
        <v>204517.81</v>
      </c>
      <c r="E155" s="193">
        <v>301170.03999999998</v>
      </c>
      <c r="F155" s="44">
        <f t="shared" si="27"/>
        <v>147.25858838406299</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15439.57</v>
      </c>
      <c r="E159" s="193">
        <v>24424.42</v>
      </c>
      <c r="F159" s="44">
        <f t="shared" si="27"/>
        <v>158.19365435695423</v>
      </c>
    </row>
    <row r="160" spans="1:6" ht="12.75" customHeight="1" x14ac:dyDescent="0.2">
      <c r="A160" s="62">
        <v>313</v>
      </c>
      <c r="B160" s="64" t="s">
        <v>323</v>
      </c>
      <c r="C160" s="267" t="s">
        <v>324</v>
      </c>
      <c r="D160" s="59">
        <f t="shared" ref="D160:E160" si="33">SUM(D161:D163)</f>
        <v>33772.58</v>
      </c>
      <c r="E160" s="59">
        <f t="shared" si="33"/>
        <v>49693.03</v>
      </c>
      <c r="F160" s="44">
        <f t="shared" si="27"/>
        <v>147.14016518726137</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33772.58</v>
      </c>
      <c r="E162" s="193">
        <v>49693.03</v>
      </c>
      <c r="F162" s="44">
        <f t="shared" si="27"/>
        <v>147.14016518726137</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1017517.4499999998</v>
      </c>
      <c r="E164" s="59">
        <f>E165+E170+E178+E188+E189+E194</f>
        <v>1237507.27</v>
      </c>
      <c r="F164" s="44">
        <f t="shared" si="27"/>
        <v>121.62025034558377</v>
      </c>
    </row>
    <row r="165" spans="1:6" ht="12.75" customHeight="1" x14ac:dyDescent="0.2">
      <c r="A165" s="62">
        <v>321</v>
      </c>
      <c r="B165" s="63" t="s">
        <v>331</v>
      </c>
      <c r="C165" s="267" t="s">
        <v>332</v>
      </c>
      <c r="D165" s="59">
        <f t="shared" ref="D165:E165" si="34">SUM(D166:D169)</f>
        <v>8373.39</v>
      </c>
      <c r="E165" s="59">
        <f t="shared" si="34"/>
        <v>11338.18</v>
      </c>
      <c r="F165" s="44">
        <f t="shared" si="27"/>
        <v>135.40728426599026</v>
      </c>
    </row>
    <row r="166" spans="1:6" ht="12.75" customHeight="1" x14ac:dyDescent="0.2">
      <c r="A166" s="62">
        <v>3211</v>
      </c>
      <c r="B166" s="63" t="s">
        <v>333</v>
      </c>
      <c r="C166" s="267" t="s">
        <v>334</v>
      </c>
      <c r="D166" s="193">
        <v>1875.57</v>
      </c>
      <c r="E166" s="193">
        <v>1119.25</v>
      </c>
      <c r="F166" s="44">
        <f t="shared" si="27"/>
        <v>59.675192074942551</v>
      </c>
    </row>
    <row r="167" spans="1:6" ht="12.75" customHeight="1" x14ac:dyDescent="0.2">
      <c r="A167" s="62">
        <v>3212</v>
      </c>
      <c r="B167" s="63" t="s">
        <v>335</v>
      </c>
      <c r="C167" s="267" t="s">
        <v>336</v>
      </c>
      <c r="D167" s="193">
        <v>5995.17</v>
      </c>
      <c r="E167" s="193">
        <v>6795.43</v>
      </c>
      <c r="F167" s="44">
        <f t="shared" si="27"/>
        <v>113.34841213843812</v>
      </c>
    </row>
    <row r="168" spans="1:6" ht="12.75" customHeight="1" x14ac:dyDescent="0.2">
      <c r="A168" s="62">
        <v>3213</v>
      </c>
      <c r="B168" s="63" t="s">
        <v>337</v>
      </c>
      <c r="C168" s="267" t="s">
        <v>338</v>
      </c>
      <c r="D168" s="193">
        <v>443.75</v>
      </c>
      <c r="E168" s="193">
        <v>3245</v>
      </c>
      <c r="F168" s="44">
        <f t="shared" si="27"/>
        <v>731.26760563380287</v>
      </c>
    </row>
    <row r="169" spans="1:6" ht="12.75" customHeight="1" x14ac:dyDescent="0.2">
      <c r="A169" s="62">
        <v>3214</v>
      </c>
      <c r="B169" s="63" t="s">
        <v>339</v>
      </c>
      <c r="C169" s="267" t="s">
        <v>340</v>
      </c>
      <c r="D169" s="193">
        <v>58.9</v>
      </c>
      <c r="E169" s="193">
        <v>178.5</v>
      </c>
      <c r="F169" s="44">
        <f t="shared" si="27"/>
        <v>303.05602716468593</v>
      </c>
    </row>
    <row r="170" spans="1:6" ht="12.75" customHeight="1" x14ac:dyDescent="0.2">
      <c r="A170" s="62">
        <v>322</v>
      </c>
      <c r="B170" s="63" t="s">
        <v>341</v>
      </c>
      <c r="C170" s="267" t="s">
        <v>342</v>
      </c>
      <c r="D170" s="59">
        <f t="shared" ref="D170:E170" si="35">SUM(D171:D177)</f>
        <v>93304.639999999999</v>
      </c>
      <c r="E170" s="59">
        <f t="shared" si="35"/>
        <v>115913.98</v>
      </c>
      <c r="F170" s="44">
        <f t="shared" si="27"/>
        <v>124.23174238708813</v>
      </c>
    </row>
    <row r="171" spans="1:6" ht="12.75" customHeight="1" x14ac:dyDescent="0.2">
      <c r="A171" s="62">
        <v>3221</v>
      </c>
      <c r="B171" s="63" t="s">
        <v>343</v>
      </c>
      <c r="C171" s="267" t="s">
        <v>344</v>
      </c>
      <c r="D171" s="193">
        <v>1547.36</v>
      </c>
      <c r="E171" s="193">
        <v>2827.34</v>
      </c>
      <c r="F171" s="44">
        <f t="shared" si="27"/>
        <v>182.72024609657743</v>
      </c>
    </row>
    <row r="172" spans="1:6" ht="12.75" customHeight="1" x14ac:dyDescent="0.2">
      <c r="A172" s="62">
        <v>3222</v>
      </c>
      <c r="B172" s="63" t="s">
        <v>345</v>
      </c>
      <c r="C172" s="267" t="s">
        <v>346</v>
      </c>
      <c r="D172" s="193">
        <v>2130.4499999999998</v>
      </c>
      <c r="E172" s="193">
        <v>669.5</v>
      </c>
      <c r="F172" s="44">
        <f t="shared" si="27"/>
        <v>31.425285737754937</v>
      </c>
    </row>
    <row r="173" spans="1:6" ht="12.75" customHeight="1" x14ac:dyDescent="0.2">
      <c r="A173" s="62">
        <v>3223</v>
      </c>
      <c r="B173" s="64" t="s">
        <v>347</v>
      </c>
      <c r="C173" s="267" t="s">
        <v>348</v>
      </c>
      <c r="D173" s="193">
        <v>89626.83</v>
      </c>
      <c r="E173" s="193">
        <v>111260.24</v>
      </c>
      <c r="F173" s="44">
        <f t="shared" si="27"/>
        <v>124.1372031120592</v>
      </c>
    </row>
    <row r="174" spans="1:6" ht="12.75" customHeight="1" x14ac:dyDescent="0.2">
      <c r="A174" s="62">
        <v>3224</v>
      </c>
      <c r="B174" s="64" t="s">
        <v>349</v>
      </c>
      <c r="C174" s="267" t="s">
        <v>350</v>
      </c>
      <c r="D174" s="193">
        <v>0</v>
      </c>
      <c r="E174" s="193">
        <v>0</v>
      </c>
      <c r="F174" s="44" t="str">
        <f t="shared" si="27"/>
        <v>-</v>
      </c>
    </row>
    <row r="175" spans="1:6" ht="12.75" customHeight="1" x14ac:dyDescent="0.2">
      <c r="A175" s="62">
        <v>3225</v>
      </c>
      <c r="B175" s="64" t="s">
        <v>3502</v>
      </c>
      <c r="C175" s="267" t="s">
        <v>351</v>
      </c>
      <c r="D175" s="193"/>
      <c r="E175" s="193">
        <v>1156.9000000000001</v>
      </c>
      <c r="F175" s="44" t="str">
        <f t="shared" si="27"/>
        <v>-</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0</v>
      </c>
      <c r="E177" s="193">
        <v>0</v>
      </c>
      <c r="F177" s="44" t="str">
        <f t="shared" si="27"/>
        <v>-</v>
      </c>
    </row>
    <row r="178" spans="1:6" ht="12.75" customHeight="1" x14ac:dyDescent="0.2">
      <c r="A178" s="62">
        <v>323</v>
      </c>
      <c r="B178" s="64" t="s">
        <v>356</v>
      </c>
      <c r="C178" s="267" t="s">
        <v>357</v>
      </c>
      <c r="D178" s="59">
        <f t="shared" ref="D178:E178" si="36">SUM(D179:D187)</f>
        <v>868344.35999999987</v>
      </c>
      <c r="E178" s="59">
        <f t="shared" si="36"/>
        <v>1066866.07</v>
      </c>
      <c r="F178" s="44">
        <f t="shared" si="27"/>
        <v>122.86209471090481</v>
      </c>
    </row>
    <row r="179" spans="1:6" ht="12.75" customHeight="1" x14ac:dyDescent="0.2">
      <c r="A179" s="62">
        <v>3231</v>
      </c>
      <c r="B179" s="64" t="s">
        <v>3503</v>
      </c>
      <c r="C179" s="267" t="s">
        <v>358</v>
      </c>
      <c r="D179" s="193">
        <v>12022.95</v>
      </c>
      <c r="E179" s="193">
        <v>18953.990000000002</v>
      </c>
      <c r="F179" s="44">
        <f t="shared" si="27"/>
        <v>157.64841407474873</v>
      </c>
    </row>
    <row r="180" spans="1:6" ht="12.75" customHeight="1" x14ac:dyDescent="0.2">
      <c r="A180" s="62">
        <v>3232</v>
      </c>
      <c r="B180" s="64" t="s">
        <v>359</v>
      </c>
      <c r="C180" s="267" t="s">
        <v>360</v>
      </c>
      <c r="D180" s="193">
        <v>647267.82999999996</v>
      </c>
      <c r="E180" s="193">
        <v>781304.68</v>
      </c>
      <c r="F180" s="44">
        <f t="shared" si="27"/>
        <v>120.70809698668326</v>
      </c>
    </row>
    <row r="181" spans="1:6" ht="12.75" customHeight="1" x14ac:dyDescent="0.2">
      <c r="A181" s="62">
        <v>3233</v>
      </c>
      <c r="B181" s="64" t="s">
        <v>361</v>
      </c>
      <c r="C181" s="267" t="s">
        <v>362</v>
      </c>
      <c r="D181" s="193">
        <v>19072.96</v>
      </c>
      <c r="E181" s="193">
        <v>28163.54</v>
      </c>
      <c r="F181" s="44">
        <f t="shared" si="27"/>
        <v>147.66213529520326</v>
      </c>
    </row>
    <row r="182" spans="1:6" ht="12.75" customHeight="1" x14ac:dyDescent="0.2">
      <c r="A182" s="62">
        <v>3234</v>
      </c>
      <c r="B182" s="64" t="s">
        <v>363</v>
      </c>
      <c r="C182" s="267" t="s">
        <v>364</v>
      </c>
      <c r="D182" s="193">
        <v>28904.36</v>
      </c>
      <c r="E182" s="193">
        <v>29629.13</v>
      </c>
      <c r="F182" s="44">
        <f t="shared" si="27"/>
        <v>102.50747638072595</v>
      </c>
    </row>
    <row r="183" spans="1:6" ht="12.75" customHeight="1" x14ac:dyDescent="0.2">
      <c r="A183" s="62">
        <v>3235</v>
      </c>
      <c r="B183" s="63" t="s">
        <v>365</v>
      </c>
      <c r="C183" s="267" t="s">
        <v>366</v>
      </c>
      <c r="D183" s="193">
        <v>4008.27</v>
      </c>
      <c r="E183" s="193">
        <v>2446.65</v>
      </c>
      <c r="F183" s="44">
        <f t="shared" si="27"/>
        <v>61.040049697250929</v>
      </c>
    </row>
    <row r="184" spans="1:6" ht="12.75" customHeight="1" x14ac:dyDescent="0.2">
      <c r="A184" s="62">
        <v>3236</v>
      </c>
      <c r="B184" s="63" t="s">
        <v>367</v>
      </c>
      <c r="C184" s="267" t="s">
        <v>368</v>
      </c>
      <c r="D184" s="193">
        <v>13298.42</v>
      </c>
      <c r="E184" s="193">
        <v>15030</v>
      </c>
      <c r="F184" s="44">
        <f t="shared" si="27"/>
        <v>113.02094534538689</v>
      </c>
    </row>
    <row r="185" spans="1:6" ht="12.75" customHeight="1" x14ac:dyDescent="0.2">
      <c r="A185" s="62">
        <v>3237</v>
      </c>
      <c r="B185" s="63" t="s">
        <v>369</v>
      </c>
      <c r="C185" s="267" t="s">
        <v>370</v>
      </c>
      <c r="D185" s="193">
        <v>120388</v>
      </c>
      <c r="E185" s="193">
        <v>163124.85999999999</v>
      </c>
      <c r="F185" s="44">
        <f t="shared" si="27"/>
        <v>135.49926903013588</v>
      </c>
    </row>
    <row r="186" spans="1:6" ht="12.75" customHeight="1" x14ac:dyDescent="0.2">
      <c r="A186" s="62">
        <v>3238</v>
      </c>
      <c r="B186" s="63" t="s">
        <v>371</v>
      </c>
      <c r="C186" s="267" t="s">
        <v>372</v>
      </c>
      <c r="D186" s="193">
        <v>0</v>
      </c>
      <c r="E186" s="193">
        <v>0</v>
      </c>
      <c r="F186" s="44" t="str">
        <f t="shared" si="27"/>
        <v>-</v>
      </c>
    </row>
    <row r="187" spans="1:6" ht="12.75" customHeight="1" x14ac:dyDescent="0.2">
      <c r="A187" s="62">
        <v>3239</v>
      </c>
      <c r="B187" s="63" t="s">
        <v>373</v>
      </c>
      <c r="C187" s="267" t="s">
        <v>374</v>
      </c>
      <c r="D187" s="193">
        <v>23381.57</v>
      </c>
      <c r="E187" s="193">
        <v>28213.22</v>
      </c>
      <c r="F187" s="44">
        <f t="shared" si="27"/>
        <v>120.66435230824963</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47495.05999999999</v>
      </c>
      <c r="E194" s="59">
        <f t="shared" si="38"/>
        <v>43389.039999999994</v>
      </c>
      <c r="F194" s="44">
        <f t="shared" si="27"/>
        <v>91.354848272641405</v>
      </c>
    </row>
    <row r="195" spans="1:6" ht="12.75" customHeight="1" x14ac:dyDescent="0.2">
      <c r="A195" s="62">
        <v>3291</v>
      </c>
      <c r="B195" s="182" t="s">
        <v>379</v>
      </c>
      <c r="C195" s="267" t="s">
        <v>380</v>
      </c>
      <c r="D195" s="193">
        <v>12714.2</v>
      </c>
      <c r="E195" s="193">
        <v>11372.03</v>
      </c>
      <c r="F195" s="44">
        <f t="shared" si="27"/>
        <v>89.443535574397131</v>
      </c>
    </row>
    <row r="196" spans="1:6" ht="12.75" customHeight="1" x14ac:dyDescent="0.2">
      <c r="A196" s="62">
        <v>3292</v>
      </c>
      <c r="B196" s="63" t="s">
        <v>381</v>
      </c>
      <c r="C196" s="267" t="s">
        <v>382</v>
      </c>
      <c r="D196" s="193">
        <v>5120.8999999999996</v>
      </c>
      <c r="E196" s="193">
        <v>4705.93</v>
      </c>
      <c r="F196" s="44">
        <f t="shared" si="27"/>
        <v>91.896541623542745</v>
      </c>
    </row>
    <row r="197" spans="1:6" ht="12.75" customHeight="1" x14ac:dyDescent="0.2">
      <c r="A197" s="62">
        <v>3293</v>
      </c>
      <c r="B197" s="63" t="s">
        <v>383</v>
      </c>
      <c r="C197" s="267" t="s">
        <v>384</v>
      </c>
      <c r="D197" s="193">
        <v>19942.46</v>
      </c>
      <c r="E197" s="193">
        <v>13129.57</v>
      </c>
      <c r="F197" s="44">
        <f t="shared" si="27"/>
        <v>65.837263807975546</v>
      </c>
    </row>
    <row r="198" spans="1:6" ht="12.75" customHeight="1" x14ac:dyDescent="0.2">
      <c r="A198" s="62">
        <v>3294</v>
      </c>
      <c r="B198" s="63" t="s">
        <v>385</v>
      </c>
      <c r="C198" s="267" t="s">
        <v>386</v>
      </c>
      <c r="D198" s="193">
        <v>3710.34</v>
      </c>
      <c r="E198" s="193">
        <v>4286.46</v>
      </c>
      <c r="F198" s="44">
        <f t="shared" si="27"/>
        <v>115.52741797247693</v>
      </c>
    </row>
    <row r="199" spans="1:6" ht="12.75" customHeight="1" x14ac:dyDescent="0.2">
      <c r="A199" s="62">
        <v>3295</v>
      </c>
      <c r="B199" s="63" t="s">
        <v>387</v>
      </c>
      <c r="C199" s="267" t="s">
        <v>388</v>
      </c>
      <c r="D199" s="193">
        <v>1140.77</v>
      </c>
      <c r="E199" s="193">
        <v>824.74</v>
      </c>
      <c r="F199" s="44">
        <f t="shared" si="27"/>
        <v>72.296781998124075</v>
      </c>
    </row>
    <row r="200" spans="1:6" ht="12.75" customHeight="1" x14ac:dyDescent="0.2">
      <c r="A200" s="62" t="s">
        <v>389</v>
      </c>
      <c r="B200" s="63" t="s">
        <v>390</v>
      </c>
      <c r="C200" s="267" t="s">
        <v>389</v>
      </c>
      <c r="D200" s="193"/>
      <c r="E200" s="193">
        <v>5254.2</v>
      </c>
      <c r="F200" s="44" t="str">
        <f t="shared" si="27"/>
        <v>-</v>
      </c>
    </row>
    <row r="201" spans="1:6" ht="12.75" customHeight="1" x14ac:dyDescent="0.2">
      <c r="A201" s="62">
        <v>3299</v>
      </c>
      <c r="B201" s="63" t="s">
        <v>391</v>
      </c>
      <c r="C201" s="267" t="s">
        <v>392</v>
      </c>
      <c r="D201" s="193">
        <v>4866.3900000000003</v>
      </c>
      <c r="E201" s="193">
        <v>3816.11</v>
      </c>
      <c r="F201" s="44">
        <f t="shared" si="27"/>
        <v>78.417677169318523</v>
      </c>
    </row>
    <row r="202" spans="1:6" ht="12.75" customHeight="1" x14ac:dyDescent="0.2">
      <c r="A202" s="62">
        <v>34</v>
      </c>
      <c r="B202" s="182" t="s">
        <v>393</v>
      </c>
      <c r="C202" s="267" t="s">
        <v>394</v>
      </c>
      <c r="D202" s="59">
        <f t="shared" ref="D202:E202" si="39">D203+D208+D216</f>
        <v>2070.63</v>
      </c>
      <c r="E202" s="59">
        <f t="shared" si="39"/>
        <v>3689.53</v>
      </c>
      <c r="F202" s="44">
        <f t="shared" si="27"/>
        <v>178.18393435814221</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2070.63</v>
      </c>
      <c r="E216" s="59">
        <f t="shared" si="42"/>
        <v>3689.53</v>
      </c>
      <c r="F216" s="44">
        <f t="shared" si="27"/>
        <v>178.18393435814221</v>
      </c>
    </row>
    <row r="217" spans="1:6" ht="12.75" customHeight="1" x14ac:dyDescent="0.2">
      <c r="A217" s="62">
        <v>3431</v>
      </c>
      <c r="B217" s="181" t="s">
        <v>423</v>
      </c>
      <c r="C217" s="267" t="s">
        <v>424</v>
      </c>
      <c r="D217" s="193">
        <v>2063.36</v>
      </c>
      <c r="E217" s="193">
        <v>3689.53</v>
      </c>
      <c r="F217" s="44">
        <f t="shared" si="27"/>
        <v>178.8117439516129</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7.27</v>
      </c>
      <c r="E219" s="193"/>
      <c r="F219" s="44">
        <f t="shared" si="27"/>
        <v>0</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37598.080000000002</v>
      </c>
      <c r="E221" s="59">
        <f t="shared" si="43"/>
        <v>69289.81</v>
      </c>
      <c r="F221" s="44">
        <f t="shared" si="27"/>
        <v>184.29082016954055</v>
      </c>
    </row>
    <row r="222" spans="1:6" ht="24" x14ac:dyDescent="0.2">
      <c r="A222" s="62">
        <v>351</v>
      </c>
      <c r="B222" s="64" t="s">
        <v>3504</v>
      </c>
      <c r="C222" s="267" t="s">
        <v>433</v>
      </c>
      <c r="D222" s="59">
        <f t="shared" ref="D222:E222" si="44">SUM(D223:D224)</f>
        <v>27599.64</v>
      </c>
      <c r="E222" s="59">
        <f t="shared" si="44"/>
        <v>31444.15</v>
      </c>
      <c r="F222" s="44">
        <f t="shared" si="27"/>
        <v>113.92956574795905</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27599.64</v>
      </c>
      <c r="E224" s="193">
        <v>31444.15</v>
      </c>
      <c r="F224" s="44">
        <f t="shared" si="27"/>
        <v>113.92956574795905</v>
      </c>
    </row>
    <row r="225" spans="1:6" ht="36" x14ac:dyDescent="0.2">
      <c r="A225" s="62">
        <v>352</v>
      </c>
      <c r="B225" s="64" t="s">
        <v>3505</v>
      </c>
      <c r="C225" s="267" t="s">
        <v>438</v>
      </c>
      <c r="D225" s="59">
        <f t="shared" ref="D225:E225" si="45">SUM(D226:D228)</f>
        <v>9998.44</v>
      </c>
      <c r="E225" s="59">
        <f t="shared" si="45"/>
        <v>37845.660000000003</v>
      </c>
      <c r="F225" s="44">
        <f t="shared" si="27"/>
        <v>378.51564844115683</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9998.44</v>
      </c>
      <c r="E228" s="193">
        <v>37845.660000000003</v>
      </c>
      <c r="F228" s="44">
        <f t="shared" si="27"/>
        <v>378.51564844115683</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1014360.43</v>
      </c>
      <c r="E230" s="59">
        <f>E231+E234+E237+E242+E246+E250+E254+E257</f>
        <v>1241534.3599999999</v>
      </c>
      <c r="F230" s="44">
        <f t="shared" ref="F230:F245" si="46">IF(D230&lt;&gt;0,IF(E230/D230&gt;=100,"&gt;&gt;100",E230/D230*100),"-")</f>
        <v>122.39577996945326</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33961.43</v>
      </c>
      <c r="E237" s="59">
        <f t="shared" si="49"/>
        <v>90726.209999999992</v>
      </c>
      <c r="F237" s="44">
        <f t="shared" si="46"/>
        <v>267.14484637425454</v>
      </c>
    </row>
    <row r="238" spans="1:6" ht="12" x14ac:dyDescent="0.2">
      <c r="A238" s="62">
        <v>3631</v>
      </c>
      <c r="B238" s="64" t="s">
        <v>3507</v>
      </c>
      <c r="C238" s="267" t="s">
        <v>461</v>
      </c>
      <c r="D238" s="193">
        <v>33961.43</v>
      </c>
      <c r="E238" s="193">
        <v>35726.21</v>
      </c>
      <c r="F238" s="44">
        <f t="shared" si="46"/>
        <v>105.19642429662119</v>
      </c>
    </row>
    <row r="239" spans="1:6" ht="12" x14ac:dyDescent="0.2">
      <c r="A239" s="62">
        <v>3632</v>
      </c>
      <c r="B239" s="64" t="s">
        <v>3508</v>
      </c>
      <c r="C239" s="267" t="s">
        <v>462</v>
      </c>
      <c r="D239" s="193">
        <v>0</v>
      </c>
      <c r="E239" s="193">
        <v>55000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980399</v>
      </c>
      <c r="E250" s="59">
        <f t="shared" si="52"/>
        <v>1150808.1499999999</v>
      </c>
      <c r="F250" s="44">
        <f t="shared" ref="F250:F253" si="53">IF(D250&lt;&gt;0,IF(E250/D250&gt;=100,"&gt;&gt;100",E250/D250*100),"-")</f>
        <v>117.3816119763484</v>
      </c>
    </row>
    <row r="251" spans="1:6" ht="24" x14ac:dyDescent="0.2">
      <c r="A251" s="62">
        <v>3672</v>
      </c>
      <c r="B251" s="63" t="s">
        <v>475</v>
      </c>
      <c r="C251" s="267" t="s">
        <v>476</v>
      </c>
      <c r="D251" s="193">
        <v>980399</v>
      </c>
      <c r="E251" s="193">
        <v>1150808.1499999999</v>
      </c>
      <c r="F251" s="44">
        <f t="shared" si="53"/>
        <v>117.3816119763484</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160022.88</v>
      </c>
      <c r="E262" s="59">
        <f t="shared" si="57"/>
        <v>179630.35</v>
      </c>
      <c r="F262" s="44">
        <f t="shared" ref="F262:F268" si="58">IF(D262&lt;&gt;0,IF(E262/D262&gt;=100,"&gt;&gt;100",E262/D262*100),"-")</f>
        <v>112.25291658292863</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160022.88</v>
      </c>
      <c r="E269" s="59">
        <f t="shared" si="60"/>
        <v>179630.35</v>
      </c>
      <c r="F269" s="44">
        <f t="shared" ref="F269:F272" si="61">IF(D269&lt;&gt;0,IF(E269/D269&gt;=100,"&gt;&gt;100",E269/D269*100),"-")</f>
        <v>112.25291658292863</v>
      </c>
    </row>
    <row r="270" spans="1:6" ht="12.75" customHeight="1" x14ac:dyDescent="0.2">
      <c r="A270" s="62">
        <v>3721</v>
      </c>
      <c r="B270" s="64" t="s">
        <v>509</v>
      </c>
      <c r="C270" s="267" t="s">
        <v>510</v>
      </c>
      <c r="D270" s="193">
        <v>119092</v>
      </c>
      <c r="E270" s="193">
        <v>137282.47</v>
      </c>
      <c r="F270" s="44">
        <f t="shared" si="61"/>
        <v>115.2743005407584</v>
      </c>
    </row>
    <row r="271" spans="1:6" ht="12.75" customHeight="1" x14ac:dyDescent="0.2">
      <c r="A271" s="62">
        <v>3722</v>
      </c>
      <c r="B271" s="64" t="s">
        <v>511</v>
      </c>
      <c r="C271" s="267" t="s">
        <v>512</v>
      </c>
      <c r="D271" s="193">
        <v>40930.879999999997</v>
      </c>
      <c r="E271" s="193">
        <v>42347.88</v>
      </c>
      <c r="F271" s="44">
        <f t="shared" si="61"/>
        <v>103.46193387486416</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368111.2</v>
      </c>
      <c r="E273" s="59">
        <f t="shared" si="62"/>
        <v>554185.33000000007</v>
      </c>
      <c r="F273" s="44">
        <f t="shared" ref="F273:F277" si="63">IF(D273&lt;&gt;0,IF(E273/D273&gt;=100,"&gt;&gt;100",E273/D273*100),"-")</f>
        <v>150.54834789052876</v>
      </c>
    </row>
    <row r="274" spans="1:6" ht="12.75" customHeight="1" x14ac:dyDescent="0.2">
      <c r="A274" s="62">
        <v>381</v>
      </c>
      <c r="B274" s="63" t="s">
        <v>516</v>
      </c>
      <c r="C274" s="267" t="s">
        <v>517</v>
      </c>
      <c r="D274" s="59">
        <f t="shared" ref="D274:E274" si="64">SUM(D275:D277)</f>
        <v>333250</v>
      </c>
      <c r="E274" s="59">
        <f t="shared" si="64"/>
        <v>444442.51</v>
      </c>
      <c r="F274" s="44">
        <f t="shared" si="63"/>
        <v>133.36609452363092</v>
      </c>
    </row>
    <row r="275" spans="1:6" ht="12.75" customHeight="1" x14ac:dyDescent="0.2">
      <c r="A275" s="62">
        <v>3811</v>
      </c>
      <c r="B275" s="63" t="s">
        <v>518</v>
      </c>
      <c r="C275" s="267" t="s">
        <v>519</v>
      </c>
      <c r="D275" s="193">
        <v>333250</v>
      </c>
      <c r="E275" s="193">
        <v>444442.51</v>
      </c>
      <c r="F275" s="44">
        <f t="shared" si="63"/>
        <v>133.36609452363092</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34861.199999999997</v>
      </c>
      <c r="E289" s="59">
        <f t="shared" si="69"/>
        <v>109742.82</v>
      </c>
      <c r="F289" s="44">
        <f t="shared" si="68"/>
        <v>314.79931843998492</v>
      </c>
    </row>
    <row r="290" spans="1:6" ht="24" x14ac:dyDescent="0.2">
      <c r="A290" s="62">
        <v>3861</v>
      </c>
      <c r="B290" s="63" t="s">
        <v>547</v>
      </c>
      <c r="C290" s="267" t="s">
        <v>548</v>
      </c>
      <c r="D290" s="193">
        <v>34861.199999999997</v>
      </c>
      <c r="E290" s="193">
        <v>109742.82</v>
      </c>
      <c r="F290" s="44">
        <f t="shared" si="68"/>
        <v>314.79931843998492</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2853410.63</v>
      </c>
      <c r="E299" s="59">
        <f>E152-E297+E298</f>
        <v>3661124.14</v>
      </c>
      <c r="F299" s="44">
        <f t="shared" si="70"/>
        <v>128.30694963801969</v>
      </c>
    </row>
    <row r="300" spans="1:6" ht="12.75" customHeight="1" x14ac:dyDescent="0.2">
      <c r="A300" s="62" t="s">
        <v>555</v>
      </c>
      <c r="B300" s="63" t="s">
        <v>566</v>
      </c>
      <c r="C300" s="267" t="s">
        <v>567</v>
      </c>
      <c r="D300" s="59">
        <f>IF(D6&gt;=D299,D6-D299,0)</f>
        <v>1118467.7400000002</v>
      </c>
      <c r="E300" s="59">
        <f>IF(E6&gt;=E299,E6-E299,0)</f>
        <v>1012679.7400000007</v>
      </c>
      <c r="F300" s="44">
        <f t="shared" si="70"/>
        <v>90.541703062441528</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2292273.27</v>
      </c>
      <c r="E302" s="193">
        <v>3203415.28</v>
      </c>
      <c r="F302" s="44">
        <f t="shared" si="70"/>
        <v>139.74840268499051</v>
      </c>
    </row>
    <row r="303" spans="1:6" ht="12.75" customHeight="1" x14ac:dyDescent="0.2">
      <c r="A303" s="62">
        <v>92221</v>
      </c>
      <c r="B303" s="63" t="s">
        <v>572</v>
      </c>
      <c r="C303" s="267" t="s">
        <v>573</v>
      </c>
      <c r="D303" s="193">
        <v>0</v>
      </c>
      <c r="E303" s="193">
        <v>0</v>
      </c>
      <c r="F303" s="44" t="str">
        <f t="shared" si="70"/>
        <v>-</v>
      </c>
    </row>
    <row r="304" spans="1:6" ht="12.75" customHeight="1" x14ac:dyDescent="0.2">
      <c r="A304" s="62">
        <v>96</v>
      </c>
      <c r="B304" s="228" t="s">
        <v>3386</v>
      </c>
      <c r="C304" s="267" t="s">
        <v>574</v>
      </c>
      <c r="D304" s="193">
        <v>1387170.62</v>
      </c>
      <c r="E304" s="193">
        <v>1204876.29</v>
      </c>
      <c r="F304" s="44">
        <f t="shared" si="70"/>
        <v>86.858550248130257</v>
      </c>
    </row>
    <row r="305" spans="1:6" ht="12" x14ac:dyDescent="0.2">
      <c r="A305" s="62">
        <v>9661</v>
      </c>
      <c r="B305" s="228" t="s">
        <v>3514</v>
      </c>
      <c r="C305" s="267" t="s">
        <v>575</v>
      </c>
      <c r="D305" s="193">
        <v>0</v>
      </c>
      <c r="E305" s="193">
        <v>0</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9207.6200000000008</v>
      </c>
      <c r="E308" s="59">
        <f t="shared" si="73"/>
        <v>32368.780000000002</v>
      </c>
      <c r="F308" s="44">
        <f t="shared" ref="F308:F428" si="74">IF(D308&lt;&gt;0,IF(E308/D308&gt;=100,"&gt;&gt;100",E308/D308*100),"-")</f>
        <v>351.54339557887926</v>
      </c>
    </row>
    <row r="309" spans="1:6" ht="12.75" customHeight="1" x14ac:dyDescent="0.2">
      <c r="A309" s="62">
        <v>71</v>
      </c>
      <c r="B309" s="63" t="s">
        <v>581</v>
      </c>
      <c r="C309" s="267" t="s">
        <v>582</v>
      </c>
      <c r="D309" s="59">
        <f t="shared" ref="D309:E309" si="75">D310+D314</f>
        <v>8497.2000000000007</v>
      </c>
      <c r="E309" s="59">
        <f t="shared" si="75"/>
        <v>32002.79</v>
      </c>
      <c r="F309" s="44">
        <f t="shared" si="74"/>
        <v>376.62747728663561</v>
      </c>
    </row>
    <row r="310" spans="1:6" ht="24" x14ac:dyDescent="0.2">
      <c r="A310" s="62">
        <v>711</v>
      </c>
      <c r="B310" s="63" t="s">
        <v>583</v>
      </c>
      <c r="C310" s="267" t="s">
        <v>584</v>
      </c>
      <c r="D310" s="59">
        <f t="shared" ref="D310:E310" si="76">SUM(D311:D313)</f>
        <v>8497.2000000000007</v>
      </c>
      <c r="E310" s="59">
        <f t="shared" si="76"/>
        <v>32002.79</v>
      </c>
      <c r="F310" s="44">
        <f t="shared" si="74"/>
        <v>376.62747728663561</v>
      </c>
    </row>
    <row r="311" spans="1:6" ht="12.75" customHeight="1" x14ac:dyDescent="0.2">
      <c r="A311" s="62">
        <v>7111</v>
      </c>
      <c r="B311" s="63" t="s">
        <v>585</v>
      </c>
      <c r="C311" s="267" t="s">
        <v>586</v>
      </c>
      <c r="D311" s="193">
        <v>8497.2000000000007</v>
      </c>
      <c r="E311" s="193">
        <v>32002.79</v>
      </c>
      <c r="F311" s="44">
        <f t="shared" si="74"/>
        <v>376.62747728663561</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710.42</v>
      </c>
      <c r="E321" s="59">
        <f t="shared" si="78"/>
        <v>365.99</v>
      </c>
      <c r="F321" s="44">
        <f t="shared" si="74"/>
        <v>51.517412235015911</v>
      </c>
    </row>
    <row r="322" spans="1:6" ht="12.75" customHeight="1" x14ac:dyDescent="0.2">
      <c r="A322" s="62">
        <v>721</v>
      </c>
      <c r="B322" s="63" t="s">
        <v>607</v>
      </c>
      <c r="C322" s="267" t="s">
        <v>608</v>
      </c>
      <c r="D322" s="59">
        <f t="shared" ref="D322:E322" si="79">SUM(D323:D326)</f>
        <v>710.42</v>
      </c>
      <c r="E322" s="59">
        <f t="shared" si="79"/>
        <v>365.99</v>
      </c>
      <c r="F322" s="44">
        <f t="shared" si="74"/>
        <v>51.517412235015911</v>
      </c>
    </row>
    <row r="323" spans="1:6" ht="12.75" customHeight="1" x14ac:dyDescent="0.2">
      <c r="A323" s="62">
        <v>7211</v>
      </c>
      <c r="B323" s="63" t="s">
        <v>609</v>
      </c>
      <c r="C323" s="267" t="s">
        <v>610</v>
      </c>
      <c r="D323" s="193">
        <v>710.42</v>
      </c>
      <c r="E323" s="193">
        <v>365.99</v>
      </c>
      <c r="F323" s="44">
        <f t="shared" si="74"/>
        <v>51.517412235015911</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457561.74</v>
      </c>
      <c r="E360" s="59">
        <f t="shared" si="88"/>
        <v>797159.1399999999</v>
      </c>
      <c r="F360" s="44">
        <f t="shared" si="74"/>
        <v>174.21892398608324</v>
      </c>
    </row>
    <row r="361" spans="1:6" ht="12.75" customHeight="1" x14ac:dyDescent="0.2">
      <c r="A361" s="62">
        <v>41</v>
      </c>
      <c r="B361" s="63" t="s">
        <v>684</v>
      </c>
      <c r="C361" s="267" t="s">
        <v>685</v>
      </c>
      <c r="D361" s="59">
        <f t="shared" ref="D361:E361" si="89">D362+D366</f>
        <v>39792.5</v>
      </c>
      <c r="E361" s="59">
        <f t="shared" si="89"/>
        <v>99401.71</v>
      </c>
      <c r="F361" s="44">
        <f t="shared" si="74"/>
        <v>249.80011308663697</v>
      </c>
    </row>
    <row r="362" spans="1:6" ht="12.75" customHeight="1" x14ac:dyDescent="0.2">
      <c r="A362" s="62">
        <v>411</v>
      </c>
      <c r="B362" s="63" t="s">
        <v>686</v>
      </c>
      <c r="C362" s="267" t="s">
        <v>687</v>
      </c>
      <c r="D362" s="59">
        <f t="shared" ref="D362:E362" si="90">SUM(D363:D365)</f>
        <v>0</v>
      </c>
      <c r="E362" s="59">
        <f t="shared" si="90"/>
        <v>99401.71</v>
      </c>
      <c r="F362" s="44" t="str">
        <f t="shared" si="74"/>
        <v>-</v>
      </c>
    </row>
    <row r="363" spans="1:6" ht="12.75" customHeight="1" x14ac:dyDescent="0.2">
      <c r="A363" s="62">
        <v>4111</v>
      </c>
      <c r="B363" s="63" t="s">
        <v>585</v>
      </c>
      <c r="C363" s="267" t="s">
        <v>688</v>
      </c>
      <c r="D363" s="193">
        <v>0</v>
      </c>
      <c r="E363" s="193">
        <v>99401.71</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39792.5</v>
      </c>
      <c r="E366" s="59">
        <f t="shared" si="91"/>
        <v>0</v>
      </c>
      <c r="F366" s="44">
        <f t="shared" si="74"/>
        <v>0</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39792.5</v>
      </c>
      <c r="E370" s="193"/>
      <c r="F370" s="44">
        <f t="shared" si="74"/>
        <v>0</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417769.24</v>
      </c>
      <c r="E373" s="59">
        <f t="shared" si="92"/>
        <v>581482.5</v>
      </c>
      <c r="F373" s="44">
        <f t="shared" si="74"/>
        <v>139.18748541659028</v>
      </c>
    </row>
    <row r="374" spans="1:6" ht="12.75" customHeight="1" x14ac:dyDescent="0.2">
      <c r="A374" s="62">
        <v>421</v>
      </c>
      <c r="B374" s="63" t="s">
        <v>702</v>
      </c>
      <c r="C374" s="267" t="s">
        <v>703</v>
      </c>
      <c r="D374" s="59">
        <f t="shared" ref="D374:E374" si="93">SUM(D375:D378)</f>
        <v>351924.45</v>
      </c>
      <c r="E374" s="59">
        <f t="shared" si="93"/>
        <v>330418.57</v>
      </c>
      <c r="F374" s="44">
        <f t="shared" si="74"/>
        <v>93.889063405512175</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153963.39000000001</v>
      </c>
      <c r="E377" s="193">
        <v>205238.53</v>
      </c>
      <c r="F377" s="44">
        <f t="shared" si="74"/>
        <v>133.30346259588072</v>
      </c>
    </row>
    <row r="378" spans="1:6" ht="12.75" customHeight="1" x14ac:dyDescent="0.2">
      <c r="A378" s="62">
        <v>4214</v>
      </c>
      <c r="B378" s="63" t="s">
        <v>615</v>
      </c>
      <c r="C378" s="267" t="s">
        <v>707</v>
      </c>
      <c r="D378" s="193">
        <v>197961.06</v>
      </c>
      <c r="E378" s="193">
        <v>125180.04</v>
      </c>
      <c r="F378" s="44">
        <f t="shared" si="74"/>
        <v>63.234678577696037</v>
      </c>
    </row>
    <row r="379" spans="1:6" ht="12.75" customHeight="1" x14ac:dyDescent="0.2">
      <c r="A379" s="62">
        <v>422</v>
      </c>
      <c r="B379" s="63" t="s">
        <v>708</v>
      </c>
      <c r="C379" s="267" t="s">
        <v>709</v>
      </c>
      <c r="D379" s="59">
        <f t="shared" ref="D379:E379" si="94">SUM(D380:D387)</f>
        <v>25539.7</v>
      </c>
      <c r="E379" s="59">
        <f t="shared" si="94"/>
        <v>238706.43</v>
      </c>
      <c r="F379" s="44">
        <f t="shared" si="74"/>
        <v>934.64852758646339</v>
      </c>
    </row>
    <row r="380" spans="1:6" ht="12.75" customHeight="1" x14ac:dyDescent="0.2">
      <c r="A380" s="62">
        <v>4221</v>
      </c>
      <c r="B380" s="63" t="s">
        <v>619</v>
      </c>
      <c r="C380" s="267" t="s">
        <v>710</v>
      </c>
      <c r="D380" s="193">
        <v>1457.2</v>
      </c>
      <c r="E380" s="193">
        <v>1297.5</v>
      </c>
      <c r="F380" s="44">
        <f t="shared" si="74"/>
        <v>89.040625857809502</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0</v>
      </c>
      <c r="E382" s="193">
        <v>233946.43</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24082.5</v>
      </c>
      <c r="E386" s="193">
        <v>3462.5</v>
      </c>
      <c r="F386" s="44">
        <f t="shared" si="74"/>
        <v>14.377660126647982</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0</v>
      </c>
      <c r="E393" s="59">
        <f t="shared" si="96"/>
        <v>0</v>
      </c>
      <c r="F393" s="44" t="str">
        <f t="shared" si="74"/>
        <v>-</v>
      </c>
    </row>
    <row r="394" spans="1:6" ht="12.75" customHeight="1" x14ac:dyDescent="0.2">
      <c r="A394" s="62">
        <v>4241</v>
      </c>
      <c r="B394" s="63" t="s">
        <v>727</v>
      </c>
      <c r="C394" s="267" t="s">
        <v>728</v>
      </c>
      <c r="D394" s="193">
        <v>0</v>
      </c>
      <c r="E394" s="193">
        <v>0</v>
      </c>
      <c r="F394" s="44" t="str">
        <f t="shared" si="74"/>
        <v>-</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40305.089999999997</v>
      </c>
      <c r="E401" s="59">
        <f t="shared" si="98"/>
        <v>12357.5</v>
      </c>
      <c r="F401" s="44">
        <f t="shared" si="74"/>
        <v>30.659899283192278</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2132.5</v>
      </c>
      <c r="F403" s="44" t="str">
        <f t="shared" si="74"/>
        <v>-</v>
      </c>
    </row>
    <row r="404" spans="1:6" ht="12.75" customHeight="1" x14ac:dyDescent="0.2">
      <c r="A404" s="62">
        <v>4263</v>
      </c>
      <c r="B404" s="63" t="s">
        <v>666</v>
      </c>
      <c r="C404" s="267" t="s">
        <v>741</v>
      </c>
      <c r="D404" s="193">
        <v>40305.089999999997</v>
      </c>
      <c r="E404" s="193">
        <v>10225</v>
      </c>
      <c r="F404" s="44">
        <f t="shared" si="74"/>
        <v>25.369004262240825</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116274.93</v>
      </c>
      <c r="F412" s="44" t="str">
        <f t="shared" si="74"/>
        <v>-</v>
      </c>
    </row>
    <row r="413" spans="1:6" ht="12.75" customHeight="1" x14ac:dyDescent="0.2">
      <c r="A413" s="62">
        <v>451</v>
      </c>
      <c r="B413" s="63" t="s">
        <v>755</v>
      </c>
      <c r="C413" s="267" t="s">
        <v>756</v>
      </c>
      <c r="D413" s="193">
        <v>0</v>
      </c>
      <c r="E413" s="193">
        <v>116274.93</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448354.12</v>
      </c>
      <c r="E418" s="59">
        <f t="shared" si="104"/>
        <v>764790.35999999987</v>
      </c>
      <c r="F418" s="44">
        <f t="shared" si="74"/>
        <v>170.57730170963967</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0</v>
      </c>
      <c r="E420" s="193">
        <v>0</v>
      </c>
      <c r="F420" s="44" t="str">
        <f t="shared" si="74"/>
        <v>-</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3981085.99</v>
      </c>
      <c r="E422" s="59">
        <f>E6+E308</f>
        <v>4706172.6600000011</v>
      </c>
      <c r="F422" s="44">
        <f t="shared" si="74"/>
        <v>118.21328832939881</v>
      </c>
    </row>
    <row r="423" spans="1:6" ht="12.75" customHeight="1" x14ac:dyDescent="0.2">
      <c r="A423" s="62" t="s">
        <v>555</v>
      </c>
      <c r="B423" s="63" t="s">
        <v>774</v>
      </c>
      <c r="C423" s="267" t="s">
        <v>775</v>
      </c>
      <c r="D423" s="59">
        <f t="shared" ref="D423:E423" si="105">D299+D360</f>
        <v>3310972.37</v>
      </c>
      <c r="E423" s="59">
        <f t="shared" si="105"/>
        <v>4458283.28</v>
      </c>
      <c r="F423" s="44">
        <f t="shared" si="74"/>
        <v>134.65178146442821</v>
      </c>
    </row>
    <row r="424" spans="1:6" ht="12.75" customHeight="1" x14ac:dyDescent="0.2">
      <c r="A424" s="62" t="s">
        <v>555</v>
      </c>
      <c r="B424" s="63" t="s">
        <v>776</v>
      </c>
      <c r="C424" s="267" t="s">
        <v>777</v>
      </c>
      <c r="D424" s="59">
        <f t="shared" ref="D424:E424" si="106">IF(D422&gt;=D423,D422-D423,0)</f>
        <v>670113.62000000011</v>
      </c>
      <c r="E424" s="59">
        <f t="shared" si="106"/>
        <v>247889.38000000082</v>
      </c>
      <c r="F424" s="44">
        <f t="shared" si="74"/>
        <v>36.99214172068325</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2292273.27</v>
      </c>
      <c r="E426" s="59">
        <f t="shared" si="108"/>
        <v>3203415.28</v>
      </c>
      <c r="F426" s="44">
        <f t="shared" si="74"/>
        <v>139.74840268499051</v>
      </c>
    </row>
    <row r="427" spans="1:6" ht="12.75" customHeight="1" x14ac:dyDescent="0.2">
      <c r="A427" s="271" t="s">
        <v>780</v>
      </c>
      <c r="B427" s="63" t="s">
        <v>783</v>
      </c>
      <c r="C427" s="272" t="s">
        <v>784</v>
      </c>
      <c r="D427" s="59">
        <f t="shared" ref="D427:E427" si="109">IF(D303-D302+D420-D419&gt;=0,D303-D302+D420-D419,0)</f>
        <v>0</v>
      </c>
      <c r="E427" s="59">
        <f t="shared" si="109"/>
        <v>0</v>
      </c>
      <c r="F427" s="44" t="str">
        <f t="shared" si="74"/>
        <v>-</v>
      </c>
    </row>
    <row r="428" spans="1:6" ht="24" x14ac:dyDescent="0.2">
      <c r="A428" s="269" t="s">
        <v>785</v>
      </c>
      <c r="B428" s="263" t="s">
        <v>3515</v>
      </c>
      <c r="C428" s="270" t="s">
        <v>786</v>
      </c>
      <c r="D428" s="80">
        <f t="shared" ref="D428:E428" si="110">D304+D421</f>
        <v>1387170.62</v>
      </c>
      <c r="E428" s="80">
        <f t="shared" si="110"/>
        <v>1204876.29</v>
      </c>
      <c r="F428" s="60">
        <f t="shared" si="74"/>
        <v>86.858550248130257</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17.12</v>
      </c>
      <c r="E535" s="59">
        <f>E536+E571+E584+E597+E629</f>
        <v>0</v>
      </c>
      <c r="F535" s="44">
        <f t="shared" si="111"/>
        <v>0</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17.12</v>
      </c>
      <c r="E597" s="59">
        <f t="shared" si="155"/>
        <v>0</v>
      </c>
      <c r="F597" s="44">
        <f t="shared" si="111"/>
        <v>0</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17.12</v>
      </c>
      <c r="E621" s="59">
        <f t="shared" si="161"/>
        <v>0</v>
      </c>
      <c r="F621" s="44">
        <f t="shared" si="111"/>
        <v>0</v>
      </c>
    </row>
    <row r="622" spans="1:6" ht="12.75" customHeight="1" x14ac:dyDescent="0.2">
      <c r="A622" s="62">
        <v>5471</v>
      </c>
      <c r="B622" s="63" t="s">
        <v>1147</v>
      </c>
      <c r="C622" s="267" t="s">
        <v>1148</v>
      </c>
      <c r="D622" s="193">
        <v>17.12</v>
      </c>
      <c r="E622" s="193"/>
      <c r="F622" s="44">
        <f t="shared" si="111"/>
        <v>0</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17.12</v>
      </c>
      <c r="E640" s="59">
        <f>IF(E535-E430&gt;=0,E535-E430,0)</f>
        <v>0</v>
      </c>
      <c r="F640" s="44">
        <f t="shared" si="111"/>
        <v>0</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3981085.99</v>
      </c>
      <c r="E643" s="59">
        <f>E422+E430</f>
        <v>4706172.6600000011</v>
      </c>
      <c r="F643" s="44">
        <f t="shared" si="111"/>
        <v>118.21328832939881</v>
      </c>
    </row>
    <row r="644" spans="1:6" ht="12.75" customHeight="1" x14ac:dyDescent="0.2">
      <c r="A644" s="62" t="s">
        <v>555</v>
      </c>
      <c r="B644" s="63" t="s">
        <v>1189</v>
      </c>
      <c r="C644" s="267" t="s">
        <v>1190</v>
      </c>
      <c r="D644" s="59">
        <f>D423+D535</f>
        <v>3310989.49</v>
      </c>
      <c r="E644" s="59">
        <f>E423+E535</f>
        <v>4458283.28</v>
      </c>
      <c r="F644" s="44">
        <f t="shared" si="111"/>
        <v>134.65108522588514</v>
      </c>
    </row>
    <row r="645" spans="1:6" ht="12.75" customHeight="1" x14ac:dyDescent="0.2">
      <c r="A645" s="62" t="s">
        <v>555</v>
      </c>
      <c r="B645" s="63" t="s">
        <v>1191</v>
      </c>
      <c r="C645" s="267" t="s">
        <v>1192</v>
      </c>
      <c r="D645" s="59">
        <f t="shared" ref="D645:E645" si="166">IF(D643&gt;=D644,D643-D644,0)</f>
        <v>670096.5</v>
      </c>
      <c r="E645" s="59">
        <f t="shared" si="166"/>
        <v>247889.38000000082</v>
      </c>
      <c r="F645" s="44">
        <f t="shared" si="111"/>
        <v>36.993086816600417</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2292273.27</v>
      </c>
      <c r="E647" s="59">
        <f>IF(E426-E427+E641-E642&gt;=0,E426-E427+E641-E642,0)</f>
        <v>3203415.28</v>
      </c>
      <c r="F647" s="44">
        <f t="shared" si="111"/>
        <v>139.74840268499051</v>
      </c>
    </row>
    <row r="648" spans="1:6" ht="24" x14ac:dyDescent="0.2">
      <c r="A648" s="271" t="s">
        <v>1197</v>
      </c>
      <c r="B648" s="63" t="s">
        <v>1198</v>
      </c>
      <c r="C648" s="272" t="s">
        <v>1197</v>
      </c>
      <c r="D648" s="59">
        <f>IF(D427-D426+D642-D641&gt;=0,D427-D426+D642-D641,0)</f>
        <v>0</v>
      </c>
      <c r="E648" s="59">
        <f>IF(E427-E426+E642-E641&gt;=0,E427-E426+E642-E641,0)</f>
        <v>0</v>
      </c>
      <c r="F648" s="44" t="str">
        <f t="shared" si="111"/>
        <v>-</v>
      </c>
    </row>
    <row r="649" spans="1:6" ht="24" x14ac:dyDescent="0.2">
      <c r="A649" s="62" t="s">
        <v>555</v>
      </c>
      <c r="B649" s="63" t="s">
        <v>1199</v>
      </c>
      <c r="C649" s="267" t="s">
        <v>1200</v>
      </c>
      <c r="D649" s="59">
        <f t="shared" ref="D649:E649" si="168">IF(D645+D647-D646-D648&gt;=0,D645+D647-D646-D648,0)</f>
        <v>2962369.77</v>
      </c>
      <c r="E649" s="59">
        <f t="shared" si="168"/>
        <v>3451304.6600000006</v>
      </c>
      <c r="F649" s="44">
        <f t="shared" si="111"/>
        <v>116.50485685316727</v>
      </c>
    </row>
    <row r="650" spans="1:6" ht="24" x14ac:dyDescent="0.2">
      <c r="A650" s="62" t="s">
        <v>555</v>
      </c>
      <c r="B650" s="63" t="s">
        <v>1201</v>
      </c>
      <c r="C650" s="267" t="s">
        <v>1202</v>
      </c>
      <c r="D650" s="59">
        <f t="shared" ref="D650:E650" si="169">IF(D646+D648-D645-D647&gt;=0,D646+D648-D645-D647,0)</f>
        <v>0</v>
      </c>
      <c r="E650" s="59">
        <f t="shared" si="169"/>
        <v>0</v>
      </c>
      <c r="F650" s="44" t="str">
        <f t="shared" si="111"/>
        <v>-</v>
      </c>
    </row>
    <row r="651" spans="1:6" ht="24" x14ac:dyDescent="0.2">
      <c r="A651" s="269" t="s">
        <v>1203</v>
      </c>
      <c r="B651" s="183" t="s">
        <v>1204</v>
      </c>
      <c r="C651" s="270" t="s">
        <v>1203</v>
      </c>
      <c r="D651" s="195">
        <v>0</v>
      </c>
      <c r="E651" s="195">
        <v>0</v>
      </c>
      <c r="F651" s="60" t="str">
        <f t="shared" si="111"/>
        <v>-</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3024475</v>
      </c>
      <c r="E653" s="193">
        <v>4119119.87</v>
      </c>
      <c r="F653" s="44">
        <f t="shared" ref="F653:F740" si="170">IF(D653&lt;&gt;0,IF(E653/D653&gt;=100,"&gt;&gt;100",E653/D653*100),"-")</f>
        <v>136.19288868315988</v>
      </c>
    </row>
    <row r="654" spans="1:6" ht="12.75" customHeight="1" x14ac:dyDescent="0.2">
      <c r="A654" s="62" t="s">
        <v>1208</v>
      </c>
      <c r="B654" s="63" t="s">
        <v>1209</v>
      </c>
      <c r="C654" s="267" t="s">
        <v>1208</v>
      </c>
      <c r="D654" s="193">
        <v>4220497</v>
      </c>
      <c r="E654" s="193">
        <v>5548799.25</v>
      </c>
      <c r="F654" s="44">
        <f t="shared" si="170"/>
        <v>131.47265002202346</v>
      </c>
    </row>
    <row r="655" spans="1:6" ht="12.75" customHeight="1" x14ac:dyDescent="0.2">
      <c r="A655" s="62" t="s">
        <v>1210</v>
      </c>
      <c r="B655" s="63" t="s">
        <v>1211</v>
      </c>
      <c r="C655" s="267" t="s">
        <v>1210</v>
      </c>
      <c r="D655" s="193">
        <v>3998716</v>
      </c>
      <c r="E655" s="193">
        <v>5497573.75</v>
      </c>
      <c r="F655" s="44">
        <f t="shared" si="170"/>
        <v>137.48347594577859</v>
      </c>
    </row>
    <row r="656" spans="1:6" ht="24" x14ac:dyDescent="0.2">
      <c r="A656" s="62">
        <v>11</v>
      </c>
      <c r="B656" s="63" t="s">
        <v>1212</v>
      </c>
      <c r="C656" s="267" t="s">
        <v>1213</v>
      </c>
      <c r="D656" s="59">
        <f t="shared" ref="D656:E656" si="171">+D653+D654-D655</f>
        <v>3246256</v>
      </c>
      <c r="E656" s="59">
        <f t="shared" si="171"/>
        <v>4170345.370000001</v>
      </c>
      <c r="F656" s="44">
        <f t="shared" si="170"/>
        <v>128.46631226865659</v>
      </c>
    </row>
    <row r="657" spans="1:6" ht="24" x14ac:dyDescent="0.2">
      <c r="A657" s="62" t="s">
        <v>555</v>
      </c>
      <c r="B657" s="63" t="s">
        <v>1214</v>
      </c>
      <c r="C657" s="267" t="s">
        <v>1215</v>
      </c>
      <c r="D657" s="273">
        <v>22</v>
      </c>
      <c r="E657" s="273">
        <v>22</v>
      </c>
      <c r="F657" s="44">
        <f t="shared" si="170"/>
        <v>100</v>
      </c>
    </row>
    <row r="658" spans="1:6" ht="24" x14ac:dyDescent="0.2">
      <c r="A658" s="62" t="s">
        <v>555</v>
      </c>
      <c r="B658" s="63" t="s">
        <v>1216</v>
      </c>
      <c r="C658" s="267" t="s">
        <v>1217</v>
      </c>
      <c r="D658" s="273">
        <v>0</v>
      </c>
      <c r="E658" s="273">
        <v>0</v>
      </c>
      <c r="F658" s="44" t="str">
        <f t="shared" si="170"/>
        <v>-</v>
      </c>
    </row>
    <row r="659" spans="1:6" ht="12.75" customHeight="1" x14ac:dyDescent="0.2">
      <c r="A659" s="62" t="s">
        <v>555</v>
      </c>
      <c r="B659" s="63" t="s">
        <v>1218</v>
      </c>
      <c r="C659" s="267" t="s">
        <v>1219</v>
      </c>
      <c r="D659" s="273">
        <v>16</v>
      </c>
      <c r="E659" s="273">
        <v>17</v>
      </c>
      <c r="F659" s="44">
        <f t="shared" si="170"/>
        <v>106.25</v>
      </c>
    </row>
    <row r="660" spans="1:6" ht="12.75" customHeight="1" x14ac:dyDescent="0.2">
      <c r="A660" s="62" t="s">
        <v>555</v>
      </c>
      <c r="B660" s="63" t="s">
        <v>1220</v>
      </c>
      <c r="C660" s="267" t="s">
        <v>1221</v>
      </c>
      <c r="D660" s="273">
        <v>0</v>
      </c>
      <c r="E660" s="273">
        <v>0</v>
      </c>
      <c r="F660" s="44" t="str">
        <f t="shared" si="170"/>
        <v>-</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4724.6499999999996</v>
      </c>
      <c r="E663" s="191">
        <v>6762.84</v>
      </c>
      <c r="F663" s="70">
        <f t="shared" si="170"/>
        <v>143.13949181420847</v>
      </c>
    </row>
    <row r="664" spans="1:6" ht="12.75" customHeight="1" x14ac:dyDescent="0.2">
      <c r="A664" s="69" t="s">
        <v>3389</v>
      </c>
      <c r="B664" s="64" t="s">
        <v>3390</v>
      </c>
      <c r="C664" s="300" t="s">
        <v>3389</v>
      </c>
      <c r="D664" s="191">
        <v>396335.6</v>
      </c>
      <c r="E664" s="191">
        <v>246407.63</v>
      </c>
      <c r="F664" s="70">
        <f t="shared" si="170"/>
        <v>62.171460247325761</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59982</v>
      </c>
      <c r="E669" s="193">
        <v>65736</v>
      </c>
      <c r="F669" s="44">
        <f t="shared" si="170"/>
        <v>109.59287786335901</v>
      </c>
    </row>
    <row r="670" spans="1:6" ht="12.75" customHeight="1" x14ac:dyDescent="0.2">
      <c r="A670" s="62">
        <v>63312</v>
      </c>
      <c r="B670" s="63" t="s">
        <v>1233</v>
      </c>
      <c r="C670" s="267" t="s">
        <v>1234</v>
      </c>
      <c r="D670" s="193">
        <v>0</v>
      </c>
      <c r="E670" s="193">
        <v>40000</v>
      </c>
      <c r="F670" s="44" t="str">
        <f t="shared" si="170"/>
        <v>-</v>
      </c>
    </row>
    <row r="671" spans="1:6" ht="12.75" customHeight="1" x14ac:dyDescent="0.2">
      <c r="A671" s="62">
        <v>63313</v>
      </c>
      <c r="B671" s="63" t="s">
        <v>1235</v>
      </c>
      <c r="C671" s="267" t="s">
        <v>1236</v>
      </c>
      <c r="D671" s="193">
        <v>43803.66</v>
      </c>
      <c r="E671" s="193">
        <v>49528.92</v>
      </c>
      <c r="F671" s="44">
        <f t="shared" si="170"/>
        <v>113.07027768912459</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787.26</v>
      </c>
      <c r="E675" s="193">
        <v>711.56</v>
      </c>
      <c r="F675" s="44">
        <f t="shared" si="170"/>
        <v>90.384371109925553</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70000</v>
      </c>
      <c r="F682" s="70" t="str">
        <f t="shared" si="170"/>
        <v>-</v>
      </c>
    </row>
    <row r="683" spans="1:6" ht="24" x14ac:dyDescent="0.2">
      <c r="A683" s="69">
        <v>63612</v>
      </c>
      <c r="B683" s="181" t="s">
        <v>1257</v>
      </c>
      <c r="C683" s="301" t="s">
        <v>1258</v>
      </c>
      <c r="D683" s="191">
        <v>0</v>
      </c>
      <c r="E683" s="191">
        <v>0</v>
      </c>
      <c r="F683" s="70" t="str">
        <f t="shared" si="170"/>
        <v>-</v>
      </c>
    </row>
    <row r="684" spans="1:6" ht="24" x14ac:dyDescent="0.2">
      <c r="A684" s="69">
        <v>63613</v>
      </c>
      <c r="B684" s="181" t="s">
        <v>1259</v>
      </c>
      <c r="C684" s="301" t="s">
        <v>1260</v>
      </c>
      <c r="D684" s="191">
        <v>0</v>
      </c>
      <c r="E684" s="191">
        <v>0</v>
      </c>
      <c r="F684" s="70" t="str">
        <f t="shared" si="170"/>
        <v>-</v>
      </c>
    </row>
    <row r="685" spans="1:6" ht="24" x14ac:dyDescent="0.2">
      <c r="A685" s="62">
        <v>63622</v>
      </c>
      <c r="B685" s="264" t="s">
        <v>1261</v>
      </c>
      <c r="C685" s="267" t="s">
        <v>1262</v>
      </c>
      <c r="D685" s="193">
        <v>0</v>
      </c>
      <c r="E685" s="193">
        <v>0</v>
      </c>
      <c r="F685" s="44" t="str">
        <f t="shared" si="170"/>
        <v>-</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0</v>
      </c>
      <c r="E702" s="191">
        <v>0</v>
      </c>
      <c r="F702" s="70" t="str">
        <f t="shared" si="170"/>
        <v>-</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43125</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26537.23</v>
      </c>
      <c r="E722" s="191">
        <v>45988.23</v>
      </c>
      <c r="F722" s="70">
        <f t="shared" si="170"/>
        <v>173.29702459525731</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0</v>
      </c>
      <c r="E724" s="191">
        <v>0</v>
      </c>
      <c r="F724" s="70" t="str">
        <f t="shared" si="170"/>
        <v>-</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0</v>
      </c>
      <c r="E733" s="191">
        <v>2724.32</v>
      </c>
      <c r="F733" s="70" t="str">
        <f t="shared" si="170"/>
        <v>-</v>
      </c>
    </row>
    <row r="734" spans="1:6" ht="12.75" customHeight="1" x14ac:dyDescent="0.2">
      <c r="A734" s="69">
        <v>32121</v>
      </c>
      <c r="B734" s="64" t="s">
        <v>1321</v>
      </c>
      <c r="C734" s="301" t="s">
        <v>1322</v>
      </c>
      <c r="D734" s="191">
        <v>5995.17</v>
      </c>
      <c r="E734" s="191">
        <v>6795.43</v>
      </c>
      <c r="F734" s="70">
        <f t="shared" si="170"/>
        <v>113.34841213843812</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5075</v>
      </c>
      <c r="E736" s="193">
        <v>5310</v>
      </c>
      <c r="F736" s="44">
        <f t="shared" si="170"/>
        <v>104.63054187192118</v>
      </c>
    </row>
    <row r="737" spans="1:6" ht="12.75" customHeight="1" x14ac:dyDescent="0.2">
      <c r="A737" s="62" t="s">
        <v>1327</v>
      </c>
      <c r="B737" s="63" t="s">
        <v>1328</v>
      </c>
      <c r="C737" s="267" t="s">
        <v>1327</v>
      </c>
      <c r="D737" s="193">
        <v>0</v>
      </c>
      <c r="E737" s="193">
        <v>0</v>
      </c>
      <c r="F737" s="44" t="str">
        <f t="shared" si="170"/>
        <v>-</v>
      </c>
    </row>
    <row r="738" spans="1:6" ht="12.75" customHeight="1" x14ac:dyDescent="0.2">
      <c r="A738" s="62" t="s">
        <v>1329</v>
      </c>
      <c r="B738" s="63" t="s">
        <v>1330</v>
      </c>
      <c r="C738" s="267" t="s">
        <v>1329</v>
      </c>
      <c r="D738" s="193">
        <v>0</v>
      </c>
      <c r="E738" s="193">
        <v>0</v>
      </c>
      <c r="F738" s="44" t="str">
        <f t="shared" si="170"/>
        <v>-</v>
      </c>
    </row>
    <row r="739" spans="1:6" ht="12.75" customHeight="1" x14ac:dyDescent="0.2">
      <c r="A739" s="69" t="s">
        <v>1331</v>
      </c>
      <c r="B739" s="64" t="s">
        <v>1332</v>
      </c>
      <c r="C739" s="301" t="s">
        <v>1331</v>
      </c>
      <c r="D739" s="191">
        <v>0</v>
      </c>
      <c r="E739" s="191">
        <v>0</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10523.6</v>
      </c>
      <c r="E741" s="191">
        <v>8840.67</v>
      </c>
      <c r="F741" s="70">
        <f t="shared" ref="F741:F1006" si="172">IF(D741&lt;&gt;0,IF(E741/D741&gt;=100,"&gt;&gt;100",E741/D741*100),"-")</f>
        <v>84.008039074081111</v>
      </c>
    </row>
    <row r="742" spans="1:6" ht="12.75" customHeight="1" x14ac:dyDescent="0.2">
      <c r="A742" s="69" t="s">
        <v>1337</v>
      </c>
      <c r="B742" s="64" t="s">
        <v>1338</v>
      </c>
      <c r="C742" s="301" t="s">
        <v>1337</v>
      </c>
      <c r="D742" s="191">
        <v>665.44</v>
      </c>
      <c r="E742" s="191">
        <v>710.4</v>
      </c>
      <c r="F742" s="70">
        <f t="shared" si="172"/>
        <v>106.75643183457562</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9998.44</v>
      </c>
      <c r="E777" s="191">
        <v>37845.660000000003</v>
      </c>
      <c r="F777" s="70">
        <f t="shared" si="172"/>
        <v>378.51564844115683</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33961.43</v>
      </c>
      <c r="E780" s="191">
        <v>35726.21</v>
      </c>
      <c r="F780" s="70">
        <f t="shared" si="172"/>
        <v>105.19642429662119</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55000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66577</v>
      </c>
      <c r="E843" s="193">
        <v>61102.47</v>
      </c>
      <c r="F843" s="44">
        <f t="shared" si="172"/>
        <v>91.777145260375207</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40415</v>
      </c>
      <c r="E846" s="193">
        <v>58580</v>
      </c>
      <c r="F846" s="44">
        <f t="shared" si="172"/>
        <v>144.94618334776692</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12100</v>
      </c>
      <c r="E848" s="193">
        <v>17600</v>
      </c>
      <c r="F848" s="44">
        <f t="shared" si="172"/>
        <v>145.45454545454547</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40930.879999999997</v>
      </c>
      <c r="E851" s="193">
        <v>42347.88</v>
      </c>
      <c r="F851" s="44">
        <f t="shared" si="172"/>
        <v>103.46193387486416</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600</v>
      </c>
      <c r="E856" s="193">
        <v>0</v>
      </c>
      <c r="F856" s="44">
        <f t="shared" si="172"/>
        <v>0</v>
      </c>
    </row>
    <row r="857" spans="1:6" ht="12.75" customHeight="1" x14ac:dyDescent="0.2">
      <c r="A857" s="62">
        <v>38612</v>
      </c>
      <c r="B857" s="63" t="s">
        <v>1533</v>
      </c>
      <c r="C857" s="267" t="s">
        <v>1534</v>
      </c>
      <c r="D857" s="193">
        <v>34861.199999999997</v>
      </c>
      <c r="E857" s="193">
        <v>109742.82</v>
      </c>
      <c r="F857" s="44">
        <f t="shared" si="172"/>
        <v>314.79931843998492</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17.12</v>
      </c>
      <c r="E995" s="191">
        <v>0</v>
      </c>
      <c r="F995" s="70">
        <f t="shared" si="172"/>
        <v>0</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opLeftCell="A76" zoomScaleNormal="100" workbookViewId="0">
      <selection activeCell="D43" sqref="D4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t="s">
        <v>3651</v>
      </c>
      <c r="C1" s="288" t="s">
        <v>28</v>
      </c>
      <c r="D1" s="290">
        <v>22</v>
      </c>
      <c r="E1" s="289" t="s">
        <v>39</v>
      </c>
      <c r="F1" s="291" t="s">
        <v>3652</v>
      </c>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913674.94</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3800242.89</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2524637.2000000002</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382863.5</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1275604.94</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3689.53</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v>69289.81</v>
      </c>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v>148277.88</v>
      </c>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v>554185.32999999996</v>
      </c>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v>90726.21</v>
      </c>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808585.98</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467019.71</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3978116.6</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2895609.64</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381216.99</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1605701.1</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3565.28</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v>69017.34</v>
      </c>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v>148641.85999999999</v>
      </c>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v>596740.86</v>
      </c>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v>90726.21</v>
      </c>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885533.74</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196973.22</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735801.23</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462939.18</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28173.919999999998</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28173.919999999998</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3394.65</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4764.79</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4297.5600000000004</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15716.92</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138292.94</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91784.58</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11864.5</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18564.62</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v>16079.24</v>
      </c>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v>296472.32000000001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272862.05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246707.79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26154.26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23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9</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32230</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Provjera</v>
      </c>
      <c r="C232" s="90" t="s">
        <v>3425</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21"/>
        <v>Provjera</v>
      </c>
      <c r="C233" s="90" t="s">
        <v>3426</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Provjera</v>
      </c>
      <c r="C236" s="90" t="s">
        <v>3644</v>
      </c>
      <c r="D236" s="94"/>
      <c r="E236" s="50">
        <f t="shared" si="22"/>
        <v>0</v>
      </c>
      <c r="F236" s="50">
        <f t="shared" si="23"/>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Provjera</v>
      </c>
      <c r="C239" s="90" t="s">
        <v>2977</v>
      </c>
      <c r="D239" s="94"/>
      <c r="E239" s="50">
        <f t="shared" si="22"/>
        <v>0</v>
      </c>
      <c r="F239" s="50">
        <f t="shared" si="23"/>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Provjera</v>
      </c>
      <c r="C243" s="90" t="s">
        <v>3429</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21"/>
        <v>Provjera</v>
      </c>
      <c r="C244" s="90" t="s">
        <v>3430</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Provjera</v>
      </c>
      <c r="C247" s="90" t="s">
        <v>2983</v>
      </c>
      <c r="D247" s="94"/>
      <c r="E247" s="50">
        <f t="shared" si="22"/>
        <v>0</v>
      </c>
      <c r="F247" s="50">
        <f t="shared" si="23"/>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O.K.</v>
      </c>
      <c r="C293" s="90" t="s">
        <v>3450</v>
      </c>
      <c r="D293" s="94"/>
      <c r="E293" s="50">
        <f t="shared" si="22"/>
        <v>0</v>
      </c>
      <c r="F293" s="50">
        <f t="shared" si="23"/>
        <v>0</v>
      </c>
      <c r="G293" s="50"/>
      <c r="H293" s="50"/>
      <c r="I293" s="50"/>
      <c r="J293" s="50"/>
      <c r="K293" s="50"/>
      <c r="L293" s="50">
        <f>IF(AND(J3="DA",MAX('PR-RAS'!D653:D655)=0,MIN('PR-RAS'!D653:D655)=0),1,0)</f>
        <v>0</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3066</v>
      </c>
      <c r="B1" s="387"/>
      <c r="C1" s="387"/>
    </row>
    <row r="2" spans="1:16" ht="33" customHeight="1" x14ac:dyDescent="0.2">
      <c r="A2" s="388" t="s">
        <v>3067</v>
      </c>
      <c r="B2" s="389"/>
      <c r="C2" s="386"/>
      <c r="D2" s="4"/>
      <c r="E2" s="4"/>
      <c r="F2" s="4"/>
      <c r="G2" s="4"/>
      <c r="H2" s="4"/>
      <c r="I2" s="4"/>
      <c r="J2" s="4"/>
      <c r="K2" s="4"/>
      <c r="L2" s="4"/>
      <c r="M2" s="4"/>
      <c r="N2" s="4"/>
      <c r="O2" s="4"/>
      <c r="P2" s="4"/>
    </row>
    <row r="3" spans="1:16" ht="18.75" customHeight="1" x14ac:dyDescent="0.2">
      <c r="A3" s="232" t="s">
        <v>3068</v>
      </c>
      <c r="B3" s="390" t="s">
        <v>3069</v>
      </c>
      <c r="C3" s="386"/>
      <c r="D3" s="4"/>
      <c r="E3" s="4"/>
      <c r="F3" s="4"/>
      <c r="G3" s="4"/>
      <c r="H3" s="4"/>
      <c r="I3" s="4"/>
      <c r="J3" s="4"/>
      <c r="K3" s="4"/>
      <c r="L3" s="4"/>
      <c r="M3" s="4"/>
      <c r="N3" s="4"/>
      <c r="O3" s="4"/>
      <c r="P3" s="4"/>
    </row>
    <row r="4" spans="1:16" ht="37.5" hidden="1" customHeight="1" x14ac:dyDescent="0.2">
      <c r="A4" s="233" t="s">
        <v>3070</v>
      </c>
      <c r="B4" s="385" t="s">
        <v>3071</v>
      </c>
      <c r="C4" s="386"/>
      <c r="D4" s="4"/>
      <c r="E4" s="4"/>
      <c r="F4" s="4"/>
      <c r="G4" s="4"/>
      <c r="H4" s="4"/>
      <c r="I4" s="4"/>
      <c r="J4" s="4"/>
      <c r="K4" s="4"/>
      <c r="L4" s="4"/>
      <c r="M4" s="4"/>
      <c r="N4" s="4"/>
      <c r="O4" s="4"/>
      <c r="P4" s="4"/>
    </row>
    <row r="5" spans="1:16" ht="48" hidden="1" customHeight="1" x14ac:dyDescent="0.2">
      <c r="A5" s="233" t="s">
        <v>3070</v>
      </c>
      <c r="B5" s="385" t="s">
        <v>3072</v>
      </c>
      <c r="C5" s="386"/>
      <c r="D5" s="4"/>
      <c r="E5" s="4"/>
      <c r="F5" s="4"/>
      <c r="G5" s="4"/>
      <c r="H5" s="4"/>
      <c r="I5" s="4"/>
      <c r="J5" s="4"/>
      <c r="K5" s="4"/>
      <c r="L5" s="4"/>
      <c r="M5" s="4"/>
      <c r="N5" s="4"/>
      <c r="O5" s="4"/>
      <c r="P5" s="4"/>
    </row>
    <row r="6" spans="1:16" ht="59.25" hidden="1" customHeight="1" x14ac:dyDescent="0.2">
      <c r="A6" s="233" t="s">
        <v>3070</v>
      </c>
      <c r="B6" s="385" t="s">
        <v>3073</v>
      </c>
      <c r="C6" s="386"/>
      <c r="D6" s="4"/>
      <c r="E6" s="4"/>
      <c r="F6" s="4"/>
      <c r="G6" s="4"/>
      <c r="H6" s="4"/>
      <c r="I6" s="4"/>
      <c r="J6" s="4"/>
      <c r="K6" s="4"/>
      <c r="L6" s="4"/>
      <c r="M6" s="4"/>
      <c r="N6" s="4"/>
      <c r="O6" s="4"/>
      <c r="P6" s="4"/>
    </row>
    <row r="7" spans="1:16" ht="48" hidden="1" customHeight="1" x14ac:dyDescent="0.2">
      <c r="A7" s="233" t="s">
        <v>3074</v>
      </c>
      <c r="B7" s="385" t="s">
        <v>3075</v>
      </c>
      <c r="C7" s="386"/>
      <c r="D7" s="4"/>
      <c r="E7" s="4"/>
      <c r="F7" s="4"/>
      <c r="G7" s="4"/>
      <c r="H7" s="4"/>
      <c r="I7" s="4"/>
      <c r="J7" s="4"/>
      <c r="K7" s="4"/>
      <c r="L7" s="4"/>
      <c r="M7" s="4"/>
      <c r="N7" s="4"/>
      <c r="O7" s="4"/>
      <c r="P7" s="4"/>
    </row>
    <row r="8" spans="1:16" ht="41.25" hidden="1" customHeight="1" x14ac:dyDescent="0.2">
      <c r="A8" s="233" t="s">
        <v>3076</v>
      </c>
      <c r="B8" s="385" t="s">
        <v>3077</v>
      </c>
      <c r="C8" s="386"/>
      <c r="D8" s="4"/>
      <c r="E8" s="4"/>
      <c r="F8" s="4"/>
      <c r="G8" s="4"/>
      <c r="H8" s="4"/>
      <c r="I8" s="4"/>
      <c r="J8" s="4"/>
      <c r="K8" s="4"/>
      <c r="L8" s="4"/>
      <c r="M8" s="4"/>
      <c r="N8" s="4"/>
      <c r="O8" s="4"/>
      <c r="P8" s="4"/>
    </row>
    <row r="9" spans="1:16" ht="59.25" hidden="1" customHeight="1" x14ac:dyDescent="0.2">
      <c r="A9" s="233" t="s">
        <v>3078</v>
      </c>
      <c r="B9" s="385" t="s">
        <v>3079</v>
      </c>
      <c r="C9" s="386"/>
      <c r="D9" s="4"/>
      <c r="E9" s="4"/>
      <c r="F9" s="4"/>
      <c r="G9" s="4"/>
      <c r="H9" s="4"/>
      <c r="I9" s="4"/>
      <c r="J9" s="4"/>
      <c r="K9" s="4"/>
      <c r="L9" s="4"/>
      <c r="M9" s="4"/>
      <c r="N9" s="4"/>
      <c r="O9" s="4"/>
      <c r="P9" s="4"/>
    </row>
    <row r="10" spans="1:16" ht="61.5" hidden="1" customHeight="1" x14ac:dyDescent="0.2">
      <c r="A10" s="233" t="s">
        <v>3078</v>
      </c>
      <c r="B10" s="385" t="s">
        <v>3080</v>
      </c>
      <c r="C10" s="386"/>
      <c r="D10" s="4"/>
      <c r="E10" s="4"/>
      <c r="F10" s="4"/>
      <c r="G10" s="4"/>
      <c r="H10" s="4"/>
      <c r="I10" s="4"/>
      <c r="J10" s="4"/>
      <c r="K10" s="4"/>
      <c r="L10" s="4"/>
      <c r="M10" s="4"/>
      <c r="N10" s="4"/>
      <c r="O10" s="4"/>
      <c r="P10" s="4"/>
    </row>
    <row r="11" spans="1:16" ht="43.5" hidden="1" customHeight="1" x14ac:dyDescent="0.2">
      <c r="A11" s="233" t="s">
        <v>3078</v>
      </c>
      <c r="B11" s="385" t="s">
        <v>3081</v>
      </c>
      <c r="C11" s="386"/>
      <c r="D11" s="4"/>
      <c r="E11" s="4"/>
      <c r="F11" s="4"/>
      <c r="G11" s="4"/>
      <c r="H11" s="4"/>
      <c r="I11" s="4"/>
      <c r="J11" s="4"/>
      <c r="K11" s="4"/>
      <c r="L11" s="4"/>
      <c r="M11" s="4"/>
      <c r="N11" s="4"/>
      <c r="O11" s="4"/>
      <c r="P11" s="4"/>
    </row>
    <row r="12" spans="1:16" ht="27.75" hidden="1" customHeight="1" x14ac:dyDescent="0.2">
      <c r="A12" s="233" t="s">
        <v>3082</v>
      </c>
      <c r="B12" s="385" t="s">
        <v>3083</v>
      </c>
      <c r="C12" s="386"/>
      <c r="D12" s="4"/>
      <c r="E12" s="4"/>
      <c r="F12" s="4"/>
      <c r="G12" s="4"/>
      <c r="H12" s="4"/>
      <c r="I12" s="4"/>
      <c r="J12" s="4"/>
      <c r="K12" s="4"/>
      <c r="L12" s="4"/>
      <c r="M12" s="4"/>
      <c r="N12" s="4"/>
      <c r="O12" s="4"/>
      <c r="P12" s="4"/>
    </row>
    <row r="13" spans="1:16" ht="27.75" hidden="1" customHeight="1" x14ac:dyDescent="0.2">
      <c r="A13" s="233" t="s">
        <v>3084</v>
      </c>
      <c r="B13" s="385" t="s">
        <v>3085</v>
      </c>
      <c r="C13" s="386"/>
      <c r="D13" s="4"/>
      <c r="E13" s="4"/>
      <c r="F13" s="4"/>
      <c r="G13" s="4"/>
      <c r="H13" s="4"/>
      <c r="I13" s="4"/>
      <c r="J13" s="4"/>
      <c r="K13" s="4"/>
      <c r="L13" s="4"/>
      <c r="M13" s="4"/>
      <c r="N13" s="4"/>
      <c r="O13" s="4"/>
      <c r="P13" s="4"/>
    </row>
    <row r="14" spans="1:16" ht="45.75" hidden="1" customHeight="1" x14ac:dyDescent="0.2">
      <c r="A14" s="233" t="s">
        <v>3086</v>
      </c>
      <c r="B14" s="385" t="s">
        <v>3087</v>
      </c>
      <c r="C14" s="386"/>
      <c r="D14" s="4"/>
      <c r="E14" s="4"/>
      <c r="F14" s="4"/>
      <c r="G14" s="4"/>
      <c r="H14" s="4"/>
      <c r="I14" s="4"/>
      <c r="J14" s="4"/>
      <c r="K14" s="4"/>
      <c r="L14" s="4"/>
      <c r="M14" s="4"/>
      <c r="N14" s="4"/>
      <c r="O14" s="4"/>
      <c r="P14" s="4"/>
    </row>
    <row r="15" spans="1:16" ht="45.75" hidden="1" customHeight="1" x14ac:dyDescent="0.2">
      <c r="A15" s="233" t="s">
        <v>3088</v>
      </c>
      <c r="B15" s="385" t="s">
        <v>3089</v>
      </c>
      <c r="C15" s="386"/>
      <c r="D15" s="4"/>
      <c r="E15" s="4"/>
      <c r="F15" s="4"/>
      <c r="G15" s="4"/>
      <c r="H15" s="4"/>
      <c r="I15" s="4"/>
      <c r="J15" s="4"/>
      <c r="K15" s="4"/>
      <c r="L15" s="4"/>
      <c r="M15" s="4"/>
      <c r="N15" s="4"/>
      <c r="O15" s="4"/>
      <c r="P15" s="4"/>
    </row>
    <row r="16" spans="1:16" ht="51" hidden="1" customHeight="1" x14ac:dyDescent="0.2">
      <c r="A16" s="233" t="s">
        <v>3090</v>
      </c>
      <c r="B16" s="385" t="s">
        <v>3091</v>
      </c>
      <c r="C16" s="386"/>
      <c r="D16" s="4"/>
      <c r="E16" s="4"/>
      <c r="F16" s="4"/>
      <c r="G16" s="4"/>
      <c r="H16" s="4"/>
      <c r="I16" s="4"/>
      <c r="J16" s="4"/>
      <c r="K16" s="4"/>
      <c r="L16" s="4"/>
      <c r="M16" s="4"/>
      <c r="N16" s="4"/>
      <c r="O16" s="4"/>
      <c r="P16" s="4"/>
    </row>
    <row r="17" spans="1:16" ht="27.75" hidden="1" customHeight="1" x14ac:dyDescent="0.2">
      <c r="A17" s="233" t="s">
        <v>3092</v>
      </c>
      <c r="B17" s="385" t="s">
        <v>3093</v>
      </c>
      <c r="C17" s="386"/>
      <c r="D17" s="4"/>
      <c r="E17" s="4"/>
      <c r="F17" s="4"/>
      <c r="G17" s="4"/>
      <c r="H17" s="4"/>
      <c r="I17" s="4"/>
      <c r="J17" s="4"/>
      <c r="K17" s="4"/>
      <c r="L17" s="4"/>
      <c r="M17" s="4"/>
      <c r="N17" s="4"/>
      <c r="O17" s="4"/>
      <c r="P17" s="4"/>
    </row>
    <row r="18" spans="1:16" ht="27.75" hidden="1" customHeight="1" x14ac:dyDescent="0.2">
      <c r="A18" s="233" t="s">
        <v>3094</v>
      </c>
      <c r="B18" s="385" t="s">
        <v>3095</v>
      </c>
      <c r="C18" s="386"/>
      <c r="D18" s="4"/>
      <c r="E18" s="4"/>
      <c r="F18" s="4"/>
      <c r="G18" s="4"/>
      <c r="H18" s="4"/>
      <c r="I18" s="4"/>
      <c r="J18" s="4"/>
      <c r="K18" s="4"/>
      <c r="L18" s="4"/>
      <c r="M18" s="4"/>
      <c r="N18" s="4"/>
      <c r="O18" s="4"/>
      <c r="P18" s="4"/>
    </row>
    <row r="19" spans="1:16" ht="45" hidden="1" customHeight="1" x14ac:dyDescent="0.2">
      <c r="A19" s="233" t="s">
        <v>3094</v>
      </c>
      <c r="B19" s="385" t="s">
        <v>3096</v>
      </c>
      <c r="C19" s="386"/>
      <c r="D19" s="4"/>
      <c r="E19" s="4"/>
      <c r="F19" s="4"/>
      <c r="G19" s="4"/>
      <c r="H19" s="4"/>
      <c r="I19" s="4"/>
      <c r="J19" s="4"/>
      <c r="K19" s="4"/>
      <c r="L19" s="4"/>
      <c r="M19" s="4"/>
      <c r="N19" s="4"/>
      <c r="O19" s="4"/>
      <c r="P19" s="4"/>
    </row>
    <row r="20" spans="1:16" ht="45" hidden="1" customHeight="1" x14ac:dyDescent="0.2">
      <c r="A20" s="233" t="s">
        <v>3097</v>
      </c>
      <c r="B20" s="385" t="s">
        <v>3098</v>
      </c>
      <c r="C20" s="386"/>
      <c r="D20" s="4"/>
      <c r="E20" s="4"/>
      <c r="F20" s="4"/>
      <c r="G20" s="4"/>
      <c r="H20" s="4"/>
      <c r="I20" s="4"/>
      <c r="J20" s="4"/>
      <c r="K20" s="4"/>
      <c r="L20" s="4"/>
      <c r="M20" s="4"/>
      <c r="N20" s="4"/>
      <c r="O20" s="4"/>
      <c r="P20" s="4"/>
    </row>
    <row r="21" spans="1:16" ht="30" hidden="1" customHeight="1" x14ac:dyDescent="0.2">
      <c r="A21" s="233" t="s">
        <v>3099</v>
      </c>
      <c r="B21" s="385" t="s">
        <v>3100</v>
      </c>
      <c r="C21" s="386"/>
      <c r="D21" s="4"/>
      <c r="E21" s="4"/>
      <c r="F21" s="4"/>
      <c r="G21" s="4"/>
      <c r="H21" s="4"/>
      <c r="I21" s="4"/>
      <c r="J21" s="4"/>
      <c r="K21" s="4"/>
      <c r="L21" s="4"/>
      <c r="M21" s="4"/>
      <c r="N21" s="4"/>
      <c r="O21" s="4"/>
      <c r="P21" s="4"/>
    </row>
    <row r="22" spans="1:16" ht="30" hidden="1" customHeight="1" x14ac:dyDescent="0.2">
      <c r="A22" s="233" t="s">
        <v>3101</v>
      </c>
      <c r="B22" s="385" t="s">
        <v>3102</v>
      </c>
      <c r="C22" s="386"/>
      <c r="D22" s="4"/>
      <c r="E22" s="4"/>
      <c r="F22" s="4"/>
      <c r="G22" s="4"/>
      <c r="H22" s="4"/>
      <c r="I22" s="4"/>
      <c r="J22" s="4"/>
      <c r="K22" s="4"/>
      <c r="L22" s="4"/>
      <c r="M22" s="4"/>
      <c r="N22" s="4"/>
      <c r="O22" s="4"/>
      <c r="P22" s="4"/>
    </row>
    <row r="23" spans="1:16" ht="30" hidden="1" customHeight="1" x14ac:dyDescent="0.2">
      <c r="A23" s="233" t="s">
        <v>3103</v>
      </c>
      <c r="B23" s="385" t="s">
        <v>3104</v>
      </c>
      <c r="C23" s="386"/>
      <c r="D23" s="4"/>
      <c r="E23" s="4"/>
      <c r="F23" s="4"/>
      <c r="G23" s="4"/>
      <c r="H23" s="4"/>
      <c r="I23" s="4"/>
      <c r="J23" s="4"/>
      <c r="K23" s="4"/>
      <c r="L23" s="4"/>
      <c r="M23" s="4"/>
      <c r="N23" s="4"/>
      <c r="O23" s="4"/>
      <c r="P23" s="4"/>
    </row>
    <row r="24" spans="1:16" ht="30" hidden="1" customHeight="1" x14ac:dyDescent="0.2">
      <c r="A24" s="233" t="s">
        <v>3105</v>
      </c>
      <c r="B24" s="385" t="s">
        <v>3106</v>
      </c>
      <c r="C24" s="386"/>
      <c r="D24" s="4"/>
      <c r="E24" s="4"/>
      <c r="F24" s="4"/>
      <c r="G24" s="4"/>
      <c r="H24" s="4"/>
      <c r="I24" s="4"/>
      <c r="J24" s="4"/>
      <c r="K24" s="4"/>
      <c r="L24" s="4"/>
      <c r="M24" s="4"/>
      <c r="N24" s="4"/>
      <c r="O24" s="4"/>
      <c r="P24" s="4"/>
    </row>
    <row r="25" spans="1:16" ht="30" hidden="1" customHeight="1" x14ac:dyDescent="0.2">
      <c r="A25" s="233" t="s">
        <v>3107</v>
      </c>
      <c r="B25" s="385" t="s">
        <v>3108</v>
      </c>
      <c r="C25" s="386"/>
      <c r="D25" s="4"/>
      <c r="E25" s="4"/>
      <c r="F25" s="4"/>
      <c r="G25" s="4"/>
      <c r="H25" s="4"/>
      <c r="I25" s="4"/>
      <c r="J25" s="4"/>
      <c r="K25" s="4"/>
      <c r="L25" s="4"/>
      <c r="M25" s="4"/>
      <c r="N25" s="4"/>
      <c r="O25" s="4"/>
      <c r="P25" s="4"/>
    </row>
    <row r="26" spans="1:16" ht="30" hidden="1" customHeight="1" x14ac:dyDescent="0.2">
      <c r="A26" s="233" t="s">
        <v>3109</v>
      </c>
      <c r="B26" s="385" t="s">
        <v>3110</v>
      </c>
      <c r="C26" s="386"/>
      <c r="D26" s="4"/>
      <c r="E26" s="4"/>
      <c r="F26" s="4"/>
      <c r="G26" s="4"/>
      <c r="H26" s="4"/>
      <c r="I26" s="4"/>
      <c r="J26" s="4"/>
      <c r="K26" s="4"/>
      <c r="L26" s="4"/>
      <c r="M26" s="4"/>
      <c r="N26" s="4"/>
      <c r="O26" s="4"/>
      <c r="P26" s="4"/>
    </row>
    <row r="27" spans="1:16" ht="70.5" hidden="1" customHeight="1" x14ac:dyDescent="0.2">
      <c r="A27" s="233" t="s">
        <v>3111</v>
      </c>
      <c r="B27" s="385" t="s">
        <v>3112</v>
      </c>
      <c r="C27" s="386"/>
      <c r="D27" s="4"/>
      <c r="E27" s="4"/>
      <c r="F27" s="4"/>
      <c r="G27" s="4"/>
      <c r="H27" s="4"/>
      <c r="I27" s="4"/>
      <c r="J27" s="4"/>
      <c r="K27" s="4"/>
      <c r="L27" s="4"/>
      <c r="M27" s="4"/>
      <c r="N27" s="4"/>
      <c r="O27" s="4"/>
      <c r="P27" s="4"/>
    </row>
    <row r="28" spans="1:16" ht="48" hidden="1" customHeight="1" x14ac:dyDescent="0.2">
      <c r="A28" s="233" t="s">
        <v>3113</v>
      </c>
      <c r="B28" s="385" t="s">
        <v>3114</v>
      </c>
      <c r="C28" s="386"/>
      <c r="D28" s="4"/>
      <c r="E28" s="4"/>
      <c r="F28" s="4"/>
      <c r="G28" s="4"/>
      <c r="H28" s="4"/>
      <c r="I28" s="4"/>
      <c r="J28" s="4"/>
      <c r="K28" s="4"/>
      <c r="L28" s="4"/>
      <c r="M28" s="4"/>
      <c r="N28" s="4"/>
      <c r="O28" s="4"/>
      <c r="P28" s="4"/>
    </row>
    <row r="29" spans="1:16" ht="100.5" hidden="1" customHeight="1" x14ac:dyDescent="0.2">
      <c r="A29" s="233" t="s">
        <v>3115</v>
      </c>
      <c r="B29" s="385" t="s">
        <v>3116</v>
      </c>
      <c r="C29" s="386"/>
      <c r="D29" s="4"/>
      <c r="E29" s="4"/>
      <c r="F29" s="4"/>
      <c r="G29" s="4"/>
      <c r="H29" s="4"/>
      <c r="I29" s="4"/>
      <c r="J29" s="4"/>
      <c r="K29" s="4"/>
      <c r="L29" s="4"/>
      <c r="M29" s="4"/>
      <c r="N29" s="4"/>
      <c r="O29" s="4"/>
      <c r="P29" s="4"/>
    </row>
    <row r="30" spans="1:16" ht="45" hidden="1" customHeight="1" x14ac:dyDescent="0.2">
      <c r="A30" s="233" t="s">
        <v>3117</v>
      </c>
      <c r="B30" s="385" t="s">
        <v>3118</v>
      </c>
      <c r="C30" s="386"/>
      <c r="D30" s="4"/>
      <c r="E30" s="4"/>
      <c r="F30" s="4"/>
      <c r="G30" s="4"/>
      <c r="H30" s="4"/>
      <c r="I30" s="4"/>
      <c r="J30" s="4"/>
      <c r="K30" s="4"/>
      <c r="L30" s="4"/>
      <c r="M30" s="4"/>
      <c r="N30" s="4"/>
      <c r="O30" s="4"/>
      <c r="P30" s="4"/>
    </row>
    <row r="31" spans="1:16" ht="45" hidden="1" customHeight="1" x14ac:dyDescent="0.2">
      <c r="A31" s="233" t="s">
        <v>3119</v>
      </c>
      <c r="B31" s="385" t="s">
        <v>3120</v>
      </c>
      <c r="C31" s="386"/>
      <c r="D31" s="4"/>
      <c r="E31" s="4"/>
      <c r="F31" s="4"/>
      <c r="G31" s="4"/>
      <c r="H31" s="4"/>
      <c r="I31" s="4"/>
      <c r="J31" s="4"/>
      <c r="K31" s="4"/>
      <c r="L31" s="4"/>
      <c r="M31" s="4"/>
      <c r="N31" s="4"/>
      <c r="O31" s="4"/>
      <c r="P31" s="4"/>
    </row>
    <row r="32" spans="1:16" ht="45" hidden="1" customHeight="1" x14ac:dyDescent="0.2">
      <c r="A32" s="233" t="s">
        <v>3121</v>
      </c>
      <c r="B32" s="385" t="s">
        <v>3122</v>
      </c>
      <c r="C32" s="386"/>
      <c r="D32" s="4"/>
      <c r="E32" s="4"/>
      <c r="F32" s="4"/>
      <c r="G32" s="4"/>
      <c r="H32" s="4"/>
      <c r="I32" s="4"/>
      <c r="J32" s="4"/>
      <c r="K32" s="4"/>
      <c r="L32" s="4"/>
      <c r="M32" s="4"/>
      <c r="N32" s="4"/>
      <c r="O32" s="4"/>
      <c r="P32" s="4"/>
    </row>
    <row r="33" spans="1:16" ht="72" hidden="1" customHeight="1" x14ac:dyDescent="0.2">
      <c r="A33" s="233" t="s">
        <v>3123</v>
      </c>
      <c r="B33" s="385" t="s">
        <v>3124</v>
      </c>
      <c r="C33" s="386"/>
      <c r="D33" s="4"/>
      <c r="E33" s="4"/>
      <c r="F33" s="4"/>
      <c r="G33" s="4"/>
      <c r="H33" s="4"/>
      <c r="I33" s="4"/>
      <c r="J33" s="4"/>
      <c r="K33" s="4"/>
      <c r="L33" s="4"/>
      <c r="M33" s="4"/>
      <c r="N33" s="4"/>
      <c r="O33" s="4"/>
      <c r="P33" s="4"/>
    </row>
    <row r="34" spans="1:16" ht="79.5" hidden="1" customHeight="1" x14ac:dyDescent="0.2">
      <c r="A34" s="233" t="s">
        <v>3125</v>
      </c>
      <c r="B34" s="385" t="s">
        <v>3126</v>
      </c>
      <c r="C34" s="386"/>
      <c r="D34" s="4"/>
      <c r="E34" s="4"/>
      <c r="F34" s="4"/>
      <c r="G34" s="4"/>
      <c r="H34" s="4"/>
      <c r="I34" s="4"/>
      <c r="J34" s="4"/>
      <c r="K34" s="4"/>
      <c r="L34" s="4"/>
      <c r="M34" s="4"/>
      <c r="N34" s="4"/>
      <c r="O34" s="4"/>
      <c r="P34" s="4"/>
    </row>
    <row r="35" spans="1:16" ht="70.5" hidden="1" customHeight="1" x14ac:dyDescent="0.2">
      <c r="A35" s="233" t="s">
        <v>3127</v>
      </c>
      <c r="B35" s="385" t="s">
        <v>3128</v>
      </c>
      <c r="C35" s="386"/>
      <c r="D35" s="4"/>
      <c r="E35" s="4"/>
      <c r="F35" s="4"/>
      <c r="G35" s="4"/>
      <c r="H35" s="4"/>
      <c r="I35" s="4"/>
      <c r="J35" s="4"/>
      <c r="K35" s="4"/>
      <c r="L35" s="4"/>
      <c r="M35" s="4"/>
      <c r="N35" s="4"/>
      <c r="O35" s="4"/>
      <c r="P35" s="4"/>
    </row>
    <row r="36" spans="1:16" ht="45.75" hidden="1" customHeight="1" x14ac:dyDescent="0.2">
      <c r="A36" s="233" t="s">
        <v>3129</v>
      </c>
      <c r="B36" s="385" t="s">
        <v>3130</v>
      </c>
      <c r="C36" s="386"/>
      <c r="D36" s="4"/>
      <c r="E36" s="4"/>
      <c r="F36" s="4"/>
      <c r="G36" s="4"/>
      <c r="H36" s="4"/>
      <c r="I36" s="4"/>
      <c r="J36" s="4"/>
      <c r="K36" s="4"/>
      <c r="L36" s="4"/>
      <c r="M36" s="4"/>
      <c r="N36" s="4"/>
      <c r="O36" s="4"/>
      <c r="P36" s="4"/>
    </row>
    <row r="37" spans="1:16" ht="54.75" hidden="1" customHeight="1" x14ac:dyDescent="0.2">
      <c r="A37" s="233" t="s">
        <v>3131</v>
      </c>
      <c r="B37" s="385" t="s">
        <v>3132</v>
      </c>
      <c r="C37" s="386"/>
      <c r="D37" s="4"/>
      <c r="E37" s="4"/>
      <c r="F37" s="4"/>
      <c r="G37" s="4"/>
      <c r="H37" s="4"/>
      <c r="I37" s="4"/>
      <c r="J37" s="4"/>
      <c r="K37" s="4"/>
      <c r="L37" s="4"/>
      <c r="M37" s="4"/>
      <c r="N37" s="4"/>
      <c r="O37" s="4"/>
      <c r="P37" s="4"/>
    </row>
    <row r="38" spans="1:16" ht="37.5" hidden="1" customHeight="1" x14ac:dyDescent="0.2">
      <c r="A38" s="233" t="s">
        <v>3133</v>
      </c>
      <c r="B38" s="385" t="s">
        <v>3134</v>
      </c>
      <c r="C38" s="386"/>
      <c r="D38" s="4"/>
      <c r="E38" s="4"/>
      <c r="F38" s="4"/>
      <c r="G38" s="4"/>
      <c r="H38" s="4"/>
      <c r="I38" s="4"/>
      <c r="J38" s="4"/>
      <c r="K38" s="4"/>
      <c r="L38" s="4"/>
      <c r="M38" s="4"/>
      <c r="N38" s="4"/>
      <c r="O38" s="4"/>
      <c r="P38" s="4"/>
    </row>
    <row r="39" spans="1:16" ht="61.5" hidden="1" customHeight="1" x14ac:dyDescent="0.2">
      <c r="A39" s="233" t="s">
        <v>3135</v>
      </c>
      <c r="B39" s="385" t="s">
        <v>3136</v>
      </c>
      <c r="C39" s="386"/>
      <c r="D39" s="4"/>
      <c r="E39" s="4"/>
      <c r="F39" s="4"/>
      <c r="G39" s="4"/>
      <c r="H39" s="4"/>
      <c r="I39" s="4"/>
      <c r="J39" s="4"/>
      <c r="K39" s="4"/>
      <c r="L39" s="4"/>
      <c r="M39" s="4"/>
      <c r="N39" s="4"/>
      <c r="O39" s="4"/>
      <c r="P39" s="4"/>
    </row>
    <row r="40" spans="1:16" ht="53.25" hidden="1" customHeight="1" x14ac:dyDescent="0.2">
      <c r="A40" s="233" t="s">
        <v>3137</v>
      </c>
      <c r="B40" s="385" t="s">
        <v>3138</v>
      </c>
      <c r="C40" s="386"/>
      <c r="D40" s="4"/>
      <c r="E40" s="4"/>
      <c r="F40" s="4"/>
      <c r="G40" s="4"/>
      <c r="H40" s="4"/>
      <c r="I40" s="4"/>
      <c r="J40" s="4"/>
      <c r="K40" s="4"/>
      <c r="L40" s="4"/>
      <c r="M40" s="4"/>
      <c r="N40" s="4"/>
      <c r="O40" s="4"/>
      <c r="P40" s="4"/>
    </row>
    <row r="41" spans="1:16" ht="73.5" hidden="1" customHeight="1" x14ac:dyDescent="0.2">
      <c r="A41" s="233" t="s">
        <v>3139</v>
      </c>
      <c r="B41" s="385" t="s">
        <v>3140</v>
      </c>
      <c r="C41" s="386"/>
      <c r="D41" s="4"/>
      <c r="E41" s="4"/>
      <c r="F41" s="4"/>
      <c r="G41" s="4"/>
      <c r="H41" s="4"/>
      <c r="I41" s="4"/>
      <c r="J41" s="4"/>
      <c r="K41" s="4"/>
      <c r="L41" s="4"/>
      <c r="M41" s="4"/>
      <c r="N41" s="4"/>
      <c r="O41" s="4"/>
      <c r="P41" s="4"/>
    </row>
    <row r="42" spans="1:16" ht="57.75" hidden="1" customHeight="1" x14ac:dyDescent="0.2">
      <c r="A42" s="233" t="s">
        <v>3141</v>
      </c>
      <c r="B42" s="385" t="s">
        <v>3142</v>
      </c>
      <c r="C42" s="386"/>
      <c r="D42" s="4"/>
      <c r="E42" s="4"/>
      <c r="F42" s="4"/>
      <c r="G42" s="4"/>
      <c r="H42" s="4"/>
      <c r="I42" s="4"/>
      <c r="J42" s="4"/>
      <c r="K42" s="4"/>
      <c r="L42" s="4"/>
      <c r="M42" s="4"/>
      <c r="N42" s="4"/>
      <c r="O42" s="4"/>
      <c r="P42" s="4"/>
    </row>
    <row r="43" spans="1:16" ht="84" hidden="1" customHeight="1" x14ac:dyDescent="0.2">
      <c r="A43" s="233" t="s">
        <v>3143</v>
      </c>
      <c r="B43" s="385" t="s">
        <v>3144</v>
      </c>
      <c r="C43" s="386"/>
      <c r="D43" s="4"/>
      <c r="E43" s="4"/>
      <c r="F43" s="4"/>
      <c r="G43" s="4"/>
      <c r="H43" s="4"/>
      <c r="I43" s="4"/>
      <c r="J43" s="4"/>
      <c r="K43" s="4"/>
      <c r="L43" s="4"/>
      <c r="M43" s="4"/>
      <c r="N43" s="4"/>
      <c r="O43" s="4"/>
      <c r="P43" s="4"/>
    </row>
    <row r="44" spans="1:16" ht="48" hidden="1" customHeight="1" x14ac:dyDescent="0.2">
      <c r="A44" s="233" t="s">
        <v>3145</v>
      </c>
      <c r="B44" s="385" t="s">
        <v>3146</v>
      </c>
      <c r="C44" s="386"/>
      <c r="D44" s="4"/>
      <c r="E44" s="4"/>
      <c r="F44" s="4"/>
      <c r="G44" s="4"/>
      <c r="H44" s="4"/>
      <c r="I44" s="4"/>
      <c r="J44" s="4"/>
      <c r="K44" s="4"/>
      <c r="L44" s="4"/>
      <c r="M44" s="4"/>
      <c r="N44" s="4"/>
      <c r="O44" s="4"/>
      <c r="P44" s="4"/>
    </row>
    <row r="45" spans="1:16" ht="57" hidden="1" customHeight="1" x14ac:dyDescent="0.2">
      <c r="A45" s="233" t="s">
        <v>3147</v>
      </c>
      <c r="B45" s="385" t="s">
        <v>3148</v>
      </c>
      <c r="C45" s="386"/>
      <c r="D45" s="4"/>
      <c r="E45" s="4"/>
      <c r="F45" s="4"/>
      <c r="G45" s="4"/>
      <c r="H45" s="4"/>
      <c r="I45" s="4"/>
      <c r="J45" s="4"/>
      <c r="K45" s="4"/>
      <c r="L45" s="4"/>
      <c r="M45" s="4"/>
      <c r="N45" s="4"/>
      <c r="O45" s="4"/>
      <c r="P45" s="4"/>
    </row>
    <row r="46" spans="1:16" ht="73.5" hidden="1" customHeight="1" x14ac:dyDescent="0.2">
      <c r="A46" s="233" t="s">
        <v>3149</v>
      </c>
      <c r="B46" s="396" t="s">
        <v>3150</v>
      </c>
      <c r="C46" s="386"/>
      <c r="D46" s="4"/>
      <c r="E46" s="4"/>
      <c r="F46" s="4"/>
      <c r="G46" s="4"/>
      <c r="H46" s="4"/>
      <c r="I46" s="4"/>
      <c r="J46" s="4"/>
      <c r="K46" s="4"/>
      <c r="L46" s="4"/>
      <c r="M46" s="4"/>
      <c r="N46" s="4"/>
      <c r="O46" s="4"/>
      <c r="P46" s="4"/>
    </row>
    <row r="47" spans="1:16" ht="66" hidden="1" customHeight="1" x14ac:dyDescent="0.2">
      <c r="A47" s="38" t="s">
        <v>3151</v>
      </c>
      <c r="B47" s="397" t="s">
        <v>3152</v>
      </c>
      <c r="C47" s="397"/>
      <c r="D47" s="4"/>
      <c r="E47" s="4"/>
      <c r="F47" s="4"/>
      <c r="G47" s="4"/>
      <c r="H47" s="4"/>
      <c r="I47" s="4"/>
      <c r="J47" s="4"/>
      <c r="K47" s="4"/>
      <c r="L47" s="4"/>
      <c r="M47" s="4"/>
      <c r="N47" s="4"/>
      <c r="O47" s="4"/>
      <c r="P47" s="4"/>
    </row>
    <row r="48" spans="1:16" ht="123.75" customHeight="1" x14ac:dyDescent="0.2">
      <c r="A48" s="201" t="s">
        <v>3153</v>
      </c>
      <c r="B48" s="395" t="s">
        <v>3154</v>
      </c>
      <c r="C48" s="394"/>
      <c r="D48" s="4"/>
      <c r="E48" s="4"/>
      <c r="F48" s="4"/>
      <c r="G48" s="4"/>
      <c r="H48" s="4"/>
      <c r="I48" s="4"/>
      <c r="J48" s="4"/>
      <c r="K48" s="4"/>
      <c r="L48" s="4"/>
      <c r="M48" s="4"/>
      <c r="N48" s="4"/>
      <c r="O48" s="4"/>
      <c r="P48" s="4"/>
    </row>
    <row r="49" spans="1:16" ht="34.5" customHeight="1" x14ac:dyDescent="0.2">
      <c r="A49" s="201" t="s">
        <v>3155</v>
      </c>
      <c r="B49" s="393" t="s">
        <v>3156</v>
      </c>
      <c r="C49" s="394"/>
      <c r="D49" s="4"/>
      <c r="E49" s="4"/>
      <c r="F49" s="4"/>
      <c r="G49" s="4"/>
      <c r="H49" s="4"/>
      <c r="I49" s="4"/>
      <c r="J49" s="4"/>
      <c r="K49" s="4"/>
      <c r="L49" s="4"/>
      <c r="M49" s="4"/>
      <c r="N49" s="4"/>
      <c r="O49" s="4"/>
      <c r="P49" s="4"/>
    </row>
    <row r="50" spans="1:16" ht="34.5" customHeight="1" x14ac:dyDescent="0.2">
      <c r="A50" s="201" t="s">
        <v>3157</v>
      </c>
      <c r="B50" s="393" t="s">
        <v>3158</v>
      </c>
      <c r="C50" s="394"/>
      <c r="D50" s="4"/>
      <c r="E50" s="4"/>
      <c r="F50" s="4"/>
      <c r="G50" s="4"/>
      <c r="H50" s="4"/>
      <c r="I50" s="4"/>
      <c r="J50" s="4"/>
      <c r="K50" s="4"/>
      <c r="L50" s="4"/>
      <c r="M50" s="4"/>
      <c r="N50" s="4"/>
      <c r="O50" s="4"/>
      <c r="P50" s="4"/>
    </row>
    <row r="51" spans="1:16" ht="31.5" customHeight="1" x14ac:dyDescent="0.2">
      <c r="A51" s="234" t="s">
        <v>3159</v>
      </c>
      <c r="B51" s="385" t="s">
        <v>3160</v>
      </c>
      <c r="C51" s="386"/>
      <c r="D51" s="4"/>
      <c r="E51" s="4"/>
      <c r="F51" s="4"/>
      <c r="G51" s="4"/>
      <c r="H51" s="4"/>
      <c r="I51" s="4"/>
      <c r="J51" s="4"/>
      <c r="K51" s="4"/>
      <c r="L51" s="4"/>
      <c r="M51" s="4"/>
      <c r="N51" s="4"/>
      <c r="O51" s="4"/>
      <c r="P51" s="4"/>
    </row>
    <row r="52" spans="1:16" ht="31.5" customHeight="1" x14ac:dyDescent="0.2">
      <c r="A52" s="234" t="s">
        <v>3161</v>
      </c>
      <c r="B52" s="385" t="s">
        <v>3162</v>
      </c>
      <c r="C52" s="386"/>
      <c r="D52" s="4"/>
      <c r="E52" s="4"/>
      <c r="F52" s="4"/>
      <c r="G52" s="4"/>
      <c r="H52" s="4"/>
      <c r="I52" s="4"/>
      <c r="J52" s="4"/>
      <c r="K52" s="4"/>
      <c r="L52" s="4"/>
      <c r="M52" s="4"/>
      <c r="N52" s="4"/>
      <c r="O52" s="4"/>
      <c r="P52" s="4"/>
    </row>
    <row r="53" spans="1:16" ht="31.5" customHeight="1" x14ac:dyDescent="0.2">
      <c r="A53" s="234" t="s">
        <v>3163</v>
      </c>
      <c r="B53" s="398" t="s">
        <v>3164</v>
      </c>
      <c r="C53" s="399"/>
      <c r="D53" s="4"/>
      <c r="E53" s="4"/>
      <c r="F53" s="4"/>
      <c r="G53" s="4"/>
      <c r="H53" s="4"/>
      <c r="I53" s="4"/>
      <c r="J53" s="4"/>
      <c r="K53" s="4"/>
      <c r="L53" s="4"/>
      <c r="M53" s="4"/>
      <c r="N53" s="4"/>
      <c r="O53" s="4"/>
      <c r="P53" s="4"/>
    </row>
    <row r="54" spans="1:16" ht="31.5" customHeight="1" x14ac:dyDescent="0.2">
      <c r="A54" s="234" t="s">
        <v>3165</v>
      </c>
      <c r="B54" s="398" t="s">
        <v>3166</v>
      </c>
      <c r="C54" s="399"/>
      <c r="D54" s="4"/>
      <c r="E54" s="4"/>
      <c r="F54" s="4"/>
      <c r="G54" s="4"/>
      <c r="H54" s="4"/>
      <c r="I54" s="4"/>
      <c r="J54" s="4"/>
      <c r="K54" s="4"/>
      <c r="L54" s="4"/>
      <c r="M54" s="4"/>
      <c r="N54" s="4"/>
      <c r="O54" s="4"/>
      <c r="P54" s="4"/>
    </row>
    <row r="55" spans="1:16" ht="54.6" customHeight="1" x14ac:dyDescent="0.2">
      <c r="A55" s="234" t="s">
        <v>3167</v>
      </c>
      <c r="B55" s="398" t="s">
        <v>3168</v>
      </c>
      <c r="C55" s="399"/>
      <c r="D55" s="4"/>
      <c r="E55" s="4"/>
      <c r="F55" s="4"/>
      <c r="G55" s="4"/>
      <c r="H55" s="4"/>
      <c r="I55" s="4"/>
      <c r="J55" s="4"/>
      <c r="K55" s="4"/>
      <c r="L55" s="4"/>
      <c r="M55" s="4"/>
      <c r="N55" s="4"/>
      <c r="O55" s="4"/>
      <c r="P55" s="4"/>
    </row>
    <row r="56" spans="1:16" ht="54.6" customHeight="1" x14ac:dyDescent="0.2">
      <c r="A56" s="234" t="s">
        <v>3169</v>
      </c>
      <c r="B56" s="398" t="s">
        <v>3170</v>
      </c>
      <c r="C56" s="399"/>
      <c r="D56" s="4"/>
      <c r="E56" s="4"/>
      <c r="F56" s="4"/>
      <c r="G56" s="4"/>
      <c r="H56" s="4"/>
      <c r="I56" s="4"/>
      <c r="J56" s="4"/>
      <c r="K56" s="4"/>
      <c r="L56" s="4"/>
      <c r="M56" s="4"/>
      <c r="N56" s="4"/>
      <c r="O56" s="4"/>
      <c r="P56" s="4"/>
    </row>
    <row r="57" spans="1:16" ht="54" customHeight="1" x14ac:dyDescent="0.2">
      <c r="A57" s="234" t="s">
        <v>3171</v>
      </c>
      <c r="B57" s="398" t="s">
        <v>3172</v>
      </c>
      <c r="C57" s="399"/>
      <c r="D57" s="4"/>
      <c r="E57" s="4"/>
      <c r="F57" s="4"/>
      <c r="G57" s="4"/>
      <c r="H57" s="4"/>
      <c r="I57" s="4"/>
      <c r="J57" s="4"/>
      <c r="K57" s="4"/>
      <c r="L57" s="4"/>
      <c r="M57" s="4"/>
      <c r="N57" s="4"/>
      <c r="O57" s="4"/>
      <c r="P57" s="4"/>
    </row>
    <row r="58" spans="1:16" ht="31.15" customHeight="1" x14ac:dyDescent="0.2">
      <c r="A58" s="293" t="s">
        <v>3411</v>
      </c>
      <c r="B58" s="391" t="s">
        <v>3412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Lučić</cp:lastModifiedBy>
  <cp:lastPrinted>2025-07-16T12:32:52Z</cp:lastPrinted>
  <dcterms:created xsi:type="dcterms:W3CDTF">2022-04-01T05:14:30Z</dcterms:created>
  <dcterms:modified xsi:type="dcterms:W3CDTF">2025-07-16T12:51:20Z</dcterms:modified>
</cp:coreProperties>
</file>